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888" yWindow="108" windowWidth="9912" windowHeight="12384" tabRatio="761" activeTab="3"/>
  </bookViews>
  <sheets>
    <sheet name="Приложение 1" sheetId="7" r:id="rId1"/>
    <sheet name="Приложение 2" sheetId="5" r:id="rId2"/>
    <sheet name="Приложение 3" sheetId="6" r:id="rId3"/>
    <sheet name="Приложение 1.1" sheetId="9" r:id="rId4"/>
    <sheet name="Приложение 2.1" sheetId="10" r:id="rId5"/>
    <sheet name="Приложение 3.1" sheetId="11" r:id="rId6"/>
  </sheets>
  <definedNames>
    <definedName name="_GoBack" localSheetId="0">'Приложение 1'!#REF!</definedName>
    <definedName name="_GoBack" localSheetId="3">'Приложение 1.1'!#REF!</definedName>
    <definedName name="_xlnm._FilterDatabase" localSheetId="0" hidden="1">'Приложение 1'!$A$11:$X$16</definedName>
    <definedName name="_xlnm._FilterDatabase" localSheetId="3" hidden="1">'Приложение 1.1'!$A$10:$V$29</definedName>
    <definedName name="_xlnm._FilterDatabase" localSheetId="1" hidden="1">'Приложение 2'!$A$13:$AB$18</definedName>
    <definedName name="_xlnm._FilterDatabase" localSheetId="4" hidden="1">'Приложение 2.1'!$A$12:$CD$31</definedName>
    <definedName name="_xlnm._FilterDatabase" localSheetId="2" hidden="1">'Приложение 3'!$A$8:$Q$11</definedName>
    <definedName name="_xlnm.Print_Area" localSheetId="0">'Приложение 1'!$A$3:$U$16</definedName>
    <definedName name="_xlnm.Print_Area" localSheetId="3">'Приложение 1.1'!$A$1:$S$29</definedName>
    <definedName name="_xlnm.Print_Area" localSheetId="1">'Приложение 2'!$A$3:$V$18</definedName>
    <definedName name="_xlnm.Print_Area" localSheetId="4">'Приложение 2.1'!$A$1:$AL$31</definedName>
    <definedName name="_xlnm.Print_Area" localSheetId="2">'Приложение 3'!$A$1:$N$11</definedName>
    <definedName name="_xlnm.Print_Area" localSheetId="5">'Приложение 3.1'!$A$1:$F$13</definedName>
    <definedName name="Перечень" localSheetId="3">#REF!</definedName>
    <definedName name="Перечень" localSheetId="4">#REF!</definedName>
    <definedName name="Перечень" localSheetId="5">#REF!</definedName>
    <definedName name="Перечень">#REF!</definedName>
    <definedName name="Перечень2" localSheetId="3">#REF!</definedName>
    <definedName name="Перечень2" localSheetId="4">#REF!</definedName>
    <definedName name="Перечень2" localSheetId="5">#REF!</definedName>
    <definedName name="Перечень2">#REF!</definedName>
    <definedName name="Перечень3" localSheetId="3">#REF!</definedName>
    <definedName name="Перечень3" localSheetId="4">#REF!</definedName>
    <definedName name="Перечень3" localSheetId="5">#REF!</definedName>
    <definedName name="Перечень3">#REF!</definedName>
    <definedName name="прил">#REF!</definedName>
  </definedNames>
  <calcPr calcId="114210"/>
</workbook>
</file>

<file path=xl/calcChain.xml><?xml version="1.0" encoding="utf-8"?>
<calcChain xmlns="http://schemas.openxmlformats.org/spreadsheetml/2006/main">
  <c r="AN24" i="10"/>
  <c r="AO24"/>
  <c r="AP24"/>
  <c r="AQ24"/>
  <c r="AR24"/>
  <c r="AS24"/>
  <c r="AT24"/>
  <c r="AU24"/>
  <c r="AV24"/>
  <c r="BT24"/>
  <c r="AW24"/>
  <c r="BU24"/>
  <c r="AX24"/>
  <c r="BV24"/>
  <c r="AY24"/>
  <c r="BG24"/>
  <c r="BK24"/>
  <c r="BL24"/>
  <c r="BM24"/>
  <c r="BN24"/>
  <c r="BO24"/>
  <c r="BP24"/>
  <c r="BQ24"/>
  <c r="BR24"/>
  <c r="BY24"/>
  <c r="BZ24"/>
  <c r="CA24"/>
  <c r="CB24"/>
  <c r="AN25"/>
  <c r="AO25"/>
  <c r="AP25"/>
  <c r="AQ25"/>
  <c r="BO25"/>
  <c r="AR25"/>
  <c r="BP25"/>
  <c r="AS25"/>
  <c r="BQ25"/>
  <c r="AT25"/>
  <c r="BR25"/>
  <c r="AU25"/>
  <c r="AV25"/>
  <c r="BT25"/>
  <c r="AW25"/>
  <c r="BU25"/>
  <c r="AX25"/>
  <c r="BV25"/>
  <c r="AY25"/>
  <c r="BG25"/>
  <c r="BK25"/>
  <c r="BL25"/>
  <c r="BM25"/>
  <c r="BN25"/>
  <c r="CB25"/>
  <c r="AN26"/>
  <c r="BL26"/>
  <c r="AO26"/>
  <c r="BM26"/>
  <c r="AP26"/>
  <c r="BN26"/>
  <c r="AQ26"/>
  <c r="BO26"/>
  <c r="AR26"/>
  <c r="BP26"/>
  <c r="AS26"/>
  <c r="BQ26"/>
  <c r="AT26"/>
  <c r="BR26"/>
  <c r="AV26"/>
  <c r="BT26"/>
  <c r="AW26"/>
  <c r="BU26"/>
  <c r="AX26"/>
  <c r="BV26"/>
  <c r="AY26"/>
  <c r="BG26"/>
  <c r="BK26"/>
  <c r="CB26"/>
  <c r="AN27"/>
  <c r="BL27"/>
  <c r="AP27"/>
  <c r="AT27"/>
  <c r="AU27"/>
  <c r="AV27"/>
  <c r="BT27"/>
  <c r="AW27"/>
  <c r="BU27"/>
  <c r="AX27"/>
  <c r="BV27"/>
  <c r="BG27"/>
  <c r="BK27"/>
  <c r="BN27"/>
  <c r="BR27"/>
  <c r="CB27"/>
  <c r="AN28"/>
  <c r="BL28"/>
  <c r="AP28"/>
  <c r="AT28"/>
  <c r="AU28"/>
  <c r="AV28"/>
  <c r="BT28"/>
  <c r="AW28"/>
  <c r="AX28"/>
  <c r="BV28"/>
  <c r="BG28"/>
  <c r="BK28"/>
  <c r="BN28"/>
  <c r="BR28"/>
  <c r="BU28"/>
  <c r="CB28"/>
  <c r="AN29"/>
  <c r="AO29"/>
  <c r="AP29"/>
  <c r="AQ29"/>
  <c r="AR29"/>
  <c r="AS29"/>
  <c r="AT29"/>
  <c r="AU29"/>
  <c r="AV29"/>
  <c r="BT29"/>
  <c r="AW29"/>
  <c r="BU29"/>
  <c r="AX29"/>
  <c r="BV29"/>
  <c r="AY29"/>
  <c r="BG29"/>
  <c r="BK29"/>
  <c r="BL29"/>
  <c r="BM29"/>
  <c r="BN29"/>
  <c r="BO29"/>
  <c r="BP29"/>
  <c r="BQ29"/>
  <c r="BR29"/>
  <c r="CB29"/>
  <c r="AO30"/>
  <c r="AP30"/>
  <c r="AQ30"/>
  <c r="AR30"/>
  <c r="AS30"/>
  <c r="AT30"/>
  <c r="AV30"/>
  <c r="AW30"/>
  <c r="AX30"/>
  <c r="AY30"/>
  <c r="BG30"/>
  <c r="BK30"/>
  <c r="BM30"/>
  <c r="BN30"/>
  <c r="BO30"/>
  <c r="BP30"/>
  <c r="BQ30"/>
  <c r="BR30"/>
  <c r="BT30"/>
  <c r="BU30"/>
  <c r="BV30"/>
  <c r="BW30"/>
  <c r="CB30"/>
  <c r="BK31"/>
  <c r="AN23"/>
  <c r="BW25"/>
  <c r="BW29"/>
  <c r="BW26"/>
  <c r="BW24"/>
  <c r="BS28"/>
  <c r="BS24"/>
  <c r="CC24"/>
  <c r="BS29"/>
  <c r="BS27"/>
  <c r="BS25"/>
  <c r="AI28"/>
  <c r="AY28"/>
  <c r="BW28"/>
  <c r="AI27"/>
  <c r="AY27"/>
  <c r="BW27"/>
  <c r="S28"/>
  <c r="AS28"/>
  <c r="BQ28"/>
  <c r="S27"/>
  <c r="AS27"/>
  <c r="BQ27"/>
  <c r="Q28"/>
  <c r="AR28"/>
  <c r="BP28"/>
  <c r="Q27"/>
  <c r="AR27"/>
  <c r="BP27"/>
  <c r="O28"/>
  <c r="AQ28"/>
  <c r="BO28"/>
  <c r="O27"/>
  <c r="AQ27"/>
  <c r="BO27"/>
  <c r="K28"/>
  <c r="AO28"/>
  <c r="BM28"/>
  <c r="K27"/>
  <c r="AO27"/>
  <c r="BM27"/>
  <c r="BK23"/>
  <c r="BG14"/>
  <c r="BG15"/>
  <c r="BG16"/>
  <c r="BG17"/>
  <c r="BG18"/>
  <c r="BG19"/>
  <c r="BG20"/>
  <c r="BG21"/>
  <c r="BG22"/>
  <c r="AN14"/>
  <c r="BL14"/>
  <c r="AO14"/>
  <c r="BM14"/>
  <c r="AP14"/>
  <c r="BN14"/>
  <c r="AQ14"/>
  <c r="BO14"/>
  <c r="AR14"/>
  <c r="BP14"/>
  <c r="AS14"/>
  <c r="BQ14"/>
  <c r="AT14"/>
  <c r="BR14"/>
  <c r="AU14"/>
  <c r="AV14"/>
  <c r="BT14"/>
  <c r="AW14"/>
  <c r="BU14"/>
  <c r="AX14"/>
  <c r="BV14"/>
  <c r="AY14"/>
  <c r="BW14"/>
  <c r="AN15"/>
  <c r="BL15"/>
  <c r="AO15"/>
  <c r="BM15"/>
  <c r="AP15"/>
  <c r="BN15"/>
  <c r="AQ15"/>
  <c r="BO15"/>
  <c r="AR15"/>
  <c r="BP15"/>
  <c r="AS15"/>
  <c r="BQ15"/>
  <c r="AT15"/>
  <c r="BR15"/>
  <c r="AU15"/>
  <c r="BS15"/>
  <c r="AV15"/>
  <c r="BT15"/>
  <c r="AW15"/>
  <c r="BU15"/>
  <c r="AX15"/>
  <c r="BV15"/>
  <c r="AY15"/>
  <c r="BW15"/>
  <c r="AN16"/>
  <c r="BL16"/>
  <c r="AO16"/>
  <c r="BM16"/>
  <c r="AP16"/>
  <c r="BN16"/>
  <c r="AQ16"/>
  <c r="BO16"/>
  <c r="AR16"/>
  <c r="BP16"/>
  <c r="AS16"/>
  <c r="BQ16"/>
  <c r="AT16"/>
  <c r="BR16"/>
  <c r="AU16"/>
  <c r="AV16"/>
  <c r="BT16"/>
  <c r="AW16"/>
  <c r="BU16"/>
  <c r="AX16"/>
  <c r="BV16"/>
  <c r="AY16"/>
  <c r="BW16"/>
  <c r="AN17"/>
  <c r="BL17"/>
  <c r="AO17"/>
  <c r="BM17"/>
  <c r="AP17"/>
  <c r="BN17"/>
  <c r="AQ17"/>
  <c r="BO17"/>
  <c r="AR17"/>
  <c r="BP17"/>
  <c r="AS17"/>
  <c r="BQ17"/>
  <c r="AT17"/>
  <c r="BR17"/>
  <c r="AU17"/>
  <c r="BS17"/>
  <c r="AV17"/>
  <c r="BT17"/>
  <c r="AW17"/>
  <c r="BU17"/>
  <c r="AX17"/>
  <c r="BV17"/>
  <c r="AY17"/>
  <c r="BW17"/>
  <c r="AN18"/>
  <c r="BL18"/>
  <c r="AO18"/>
  <c r="BM18"/>
  <c r="AP18"/>
  <c r="BN18"/>
  <c r="AQ18"/>
  <c r="BO18"/>
  <c r="AR18"/>
  <c r="BP18"/>
  <c r="AS18"/>
  <c r="BQ18"/>
  <c r="AT18"/>
  <c r="BR18"/>
  <c r="AU18"/>
  <c r="AV18"/>
  <c r="BT18"/>
  <c r="AW18"/>
  <c r="BU18"/>
  <c r="AX18"/>
  <c r="BV18"/>
  <c r="AY18"/>
  <c r="BW18"/>
  <c r="AN19"/>
  <c r="BL19"/>
  <c r="AO19"/>
  <c r="BM19"/>
  <c r="AP19"/>
  <c r="BN19"/>
  <c r="AQ19"/>
  <c r="BO19"/>
  <c r="AR19"/>
  <c r="BP19"/>
  <c r="AS19"/>
  <c r="BQ19"/>
  <c r="AT19"/>
  <c r="BR19"/>
  <c r="AU19"/>
  <c r="BS19"/>
  <c r="AV19"/>
  <c r="BT19"/>
  <c r="AW19"/>
  <c r="BU19"/>
  <c r="AX19"/>
  <c r="BV19"/>
  <c r="AY19"/>
  <c r="BW19"/>
  <c r="AN20"/>
  <c r="BL20"/>
  <c r="AO20"/>
  <c r="BM20"/>
  <c r="AP20"/>
  <c r="BN20"/>
  <c r="AQ20"/>
  <c r="BO20"/>
  <c r="AR20"/>
  <c r="BP20"/>
  <c r="AS20"/>
  <c r="BQ20"/>
  <c r="AT20"/>
  <c r="BR20"/>
  <c r="AU20"/>
  <c r="AV20"/>
  <c r="BT20"/>
  <c r="AW20"/>
  <c r="BU20"/>
  <c r="AX20"/>
  <c r="BV20"/>
  <c r="AY20"/>
  <c r="BW20"/>
  <c r="AN21"/>
  <c r="BL21"/>
  <c r="AO21"/>
  <c r="BM21"/>
  <c r="AP21"/>
  <c r="BN21"/>
  <c r="AQ21"/>
  <c r="BO21"/>
  <c r="AR21"/>
  <c r="BP21"/>
  <c r="AS21"/>
  <c r="BQ21"/>
  <c r="AT21"/>
  <c r="BR21"/>
  <c r="AU21"/>
  <c r="BS21"/>
  <c r="AV21"/>
  <c r="BT21"/>
  <c r="AW21"/>
  <c r="BU21"/>
  <c r="AX21"/>
  <c r="BV21"/>
  <c r="AY21"/>
  <c r="BW21"/>
  <c r="BL23"/>
  <c r="AO23"/>
  <c r="BM23"/>
  <c r="AP23"/>
  <c r="BN23"/>
  <c r="AQ23"/>
  <c r="BO23"/>
  <c r="AR23"/>
  <c r="BP23"/>
  <c r="AS23"/>
  <c r="BQ23"/>
  <c r="AT23"/>
  <c r="BR23"/>
  <c r="AU23"/>
  <c r="AV23"/>
  <c r="BT23"/>
  <c r="AW23"/>
  <c r="BU23"/>
  <c r="AX23"/>
  <c r="BV23"/>
  <c r="AY23"/>
  <c r="BW23"/>
  <c r="BS20"/>
  <c r="BS18"/>
  <c r="BS16"/>
  <c r="BS14"/>
  <c r="E10" i="11"/>
  <c r="E12"/>
  <c r="AU26" i="10"/>
  <c r="BS26"/>
  <c r="AU30"/>
  <c r="BS30"/>
  <c r="CB23"/>
  <c r="BG23"/>
  <c r="BS23"/>
  <c r="G25"/>
  <c r="G29"/>
  <c r="BZ25"/>
  <c r="BY25"/>
  <c r="CA25"/>
  <c r="CC25"/>
  <c r="BZ29"/>
  <c r="BY29"/>
  <c r="CA29"/>
  <c r="CC29"/>
  <c r="G30"/>
  <c r="CA30"/>
  <c r="CC30"/>
  <c r="G26"/>
  <c r="CA26"/>
  <c r="CC26"/>
  <c r="BZ30"/>
  <c r="BY26"/>
  <c r="BZ26"/>
  <c r="BY30"/>
  <c r="J29" i="9"/>
  <c r="K29"/>
  <c r="M29"/>
  <c r="N29"/>
  <c r="O29"/>
  <c r="Q29"/>
  <c r="R29"/>
  <c r="I29"/>
  <c r="J31" i="10"/>
  <c r="L31"/>
  <c r="M31"/>
  <c r="N31"/>
  <c r="O31"/>
  <c r="P31"/>
  <c r="Q31"/>
  <c r="R31"/>
  <c r="S31"/>
  <c r="T31"/>
  <c r="U31"/>
  <c r="V31"/>
  <c r="W31"/>
  <c r="Y31"/>
  <c r="Z31"/>
  <c r="AA31"/>
  <c r="AB31"/>
  <c r="AC31"/>
  <c r="AD31"/>
  <c r="AE31"/>
  <c r="AF31"/>
  <c r="AG31"/>
  <c r="AH31"/>
  <c r="AI31"/>
  <c r="AL31"/>
  <c r="AY31"/>
  <c r="BW31"/>
  <c r="AX31"/>
  <c r="BV31"/>
  <c r="AW31"/>
  <c r="BU31"/>
  <c r="AV31"/>
  <c r="BT31"/>
  <c r="AT31"/>
  <c r="BR31"/>
  <c r="AS31"/>
  <c r="BQ31"/>
  <c r="AR31"/>
  <c r="BP31"/>
  <c r="AQ31"/>
  <c r="BO31"/>
  <c r="AP31"/>
  <c r="BN31"/>
  <c r="BG31"/>
  <c r="CB31"/>
  <c r="L28" i="9"/>
  <c r="P28"/>
  <c r="C22" i="10"/>
  <c r="C31"/>
  <c r="CA14"/>
  <c r="CA23"/>
  <c r="CD26"/>
  <c r="CB14"/>
  <c r="CB15"/>
  <c r="CB16"/>
  <c r="CB17"/>
  <c r="CB18"/>
  <c r="CB19"/>
  <c r="CB20"/>
  <c r="CB21"/>
  <c r="CB22"/>
  <c r="CC23"/>
  <c r="CC14"/>
  <c r="BZ14"/>
  <c r="BZ23"/>
  <c r="BY14"/>
  <c r="BY23"/>
  <c r="Y14" i="5"/>
  <c r="Y16"/>
  <c r="Y17"/>
  <c r="Y18"/>
  <c r="X14"/>
  <c r="X15"/>
  <c r="X16"/>
  <c r="X17"/>
  <c r="X18"/>
  <c r="V12" i="7"/>
  <c r="Z17" i="5"/>
  <c r="Z14"/>
  <c r="Z18"/>
  <c r="Z16"/>
  <c r="D13" i="11"/>
  <c r="C13"/>
  <c r="L24" i="9"/>
  <c r="P24"/>
  <c r="L27"/>
  <c r="P27"/>
  <c r="L23"/>
  <c r="H29" i="10"/>
  <c r="H28"/>
  <c r="G28"/>
  <c r="H27"/>
  <c r="H25"/>
  <c r="H26"/>
  <c r="J20" i="9"/>
  <c r="K20"/>
  <c r="D11" i="11"/>
  <c r="M20" i="9"/>
  <c r="N20"/>
  <c r="O20"/>
  <c r="Q20"/>
  <c r="R20"/>
  <c r="I20"/>
  <c r="C11" i="11"/>
  <c r="I22" i="10"/>
  <c r="AN22"/>
  <c r="BL22"/>
  <c r="J22"/>
  <c r="K22"/>
  <c r="L22"/>
  <c r="M22"/>
  <c r="N22"/>
  <c r="O22"/>
  <c r="P22"/>
  <c r="Q22"/>
  <c r="R22"/>
  <c r="S22"/>
  <c r="T22"/>
  <c r="U22"/>
  <c r="W22"/>
  <c r="Y22"/>
  <c r="Z22"/>
  <c r="AA22"/>
  <c r="AB22"/>
  <c r="AC22"/>
  <c r="AD22"/>
  <c r="AE22"/>
  <c r="AF22"/>
  <c r="AG22"/>
  <c r="AH22"/>
  <c r="AI22"/>
  <c r="AY22"/>
  <c r="BW22"/>
  <c r="AL22"/>
  <c r="H21"/>
  <c r="G21"/>
  <c r="CA21"/>
  <c r="CC21"/>
  <c r="H20"/>
  <c r="H19"/>
  <c r="H18"/>
  <c r="H17"/>
  <c r="H16"/>
  <c r="AJ22"/>
  <c r="H15"/>
  <c r="G15"/>
  <c r="CA15"/>
  <c r="CC15"/>
  <c r="I30"/>
  <c r="AN30"/>
  <c r="BL30"/>
  <c r="BY28"/>
  <c r="CA28"/>
  <c r="CC28"/>
  <c r="BZ28"/>
  <c r="G27"/>
  <c r="AT22"/>
  <c r="BR22"/>
  <c r="AS22"/>
  <c r="BQ22"/>
  <c r="AR22"/>
  <c r="BP22"/>
  <c r="AQ22"/>
  <c r="BO22"/>
  <c r="AP22"/>
  <c r="BN22"/>
  <c r="AO22"/>
  <c r="BM22"/>
  <c r="AX22"/>
  <c r="BV22"/>
  <c r="AW22"/>
  <c r="BU22"/>
  <c r="AV22"/>
  <c r="BT22"/>
  <c r="D12" i="11"/>
  <c r="X31" i="10"/>
  <c r="AU31"/>
  <c r="BS31"/>
  <c r="P23" i="9"/>
  <c r="L19"/>
  <c r="P19"/>
  <c r="BY21" i="10"/>
  <c r="BY15"/>
  <c r="BZ15"/>
  <c r="AK22"/>
  <c r="BZ21"/>
  <c r="G16"/>
  <c r="G18"/>
  <c r="G20"/>
  <c r="G17"/>
  <c r="CA17"/>
  <c r="CC17"/>
  <c r="G19"/>
  <c r="H22"/>
  <c r="X22"/>
  <c r="AU22"/>
  <c r="BS22"/>
  <c r="I31"/>
  <c r="AN31"/>
  <c r="BL31"/>
  <c r="BZ27"/>
  <c r="BY27"/>
  <c r="CA27"/>
  <c r="CC27"/>
  <c r="H30"/>
  <c r="H31"/>
  <c r="K31"/>
  <c r="AO31"/>
  <c r="BM31"/>
  <c r="AK31"/>
  <c r="AJ31"/>
  <c r="BZ18"/>
  <c r="CA18"/>
  <c r="CC18"/>
  <c r="BZ19"/>
  <c r="CA19"/>
  <c r="CC19"/>
  <c r="BZ20"/>
  <c r="CA20"/>
  <c r="CC20"/>
  <c r="BZ16"/>
  <c r="CA16"/>
  <c r="CC16"/>
  <c r="C10" i="11"/>
  <c r="BY17" i="10"/>
  <c r="BZ17"/>
  <c r="L17" i="9"/>
  <c r="P17"/>
  <c r="BY19" i="10"/>
  <c r="L18" i="9"/>
  <c r="P18"/>
  <c r="BY20" i="10"/>
  <c r="L14" i="9"/>
  <c r="P14"/>
  <c r="BY16" i="10"/>
  <c r="L16" i="9"/>
  <c r="P16"/>
  <c r="BY18" i="10"/>
  <c r="G22"/>
  <c r="L15" i="9"/>
  <c r="P15"/>
  <c r="L13"/>
  <c r="D10" i="11"/>
  <c r="G31" i="10"/>
  <c r="CA31"/>
  <c r="CC31"/>
  <c r="L25" i="9"/>
  <c r="L26"/>
  <c r="P26"/>
  <c r="BY22" i="10"/>
  <c r="CA22"/>
  <c r="CC22"/>
  <c r="BZ22"/>
  <c r="P13" i="9"/>
  <c r="P20"/>
  <c r="L20"/>
  <c r="F11" i="11"/>
  <c r="BY31" i="10"/>
  <c r="BZ31"/>
  <c r="P25" i="9"/>
  <c r="P29"/>
  <c r="L29"/>
  <c r="F13" i="11"/>
  <c r="C12"/>
  <c r="F12"/>
  <c r="I15" i="5"/>
  <c r="H10" i="6"/>
  <c r="I11"/>
  <c r="I10"/>
  <c r="J16" i="7"/>
  <c r="C11" i="6"/>
  <c r="K16" i="7"/>
  <c r="L16"/>
  <c r="M16"/>
  <c r="D11" i="6"/>
  <c r="O16" i="7"/>
  <c r="P16"/>
  <c r="Q16"/>
  <c r="E17" i="5"/>
  <c r="E18"/>
  <c r="D10" i="6"/>
  <c r="C10"/>
  <c r="L15" i="5"/>
  <c r="Y15"/>
  <c r="Z15"/>
  <c r="E16"/>
  <c r="N15" i="7"/>
  <c r="R15"/>
  <c r="N14"/>
  <c r="R14"/>
  <c r="N13"/>
  <c r="R13"/>
  <c r="S15"/>
  <c r="V15"/>
  <c r="E15" i="5"/>
  <c r="R16" i="7"/>
  <c r="S13"/>
  <c r="V13"/>
  <c r="N16"/>
  <c r="M11" i="6"/>
  <c r="N11"/>
  <c r="S14" i="7"/>
  <c r="V14"/>
  <c r="S16"/>
  <c r="V16"/>
  <c r="M10" i="6"/>
  <c r="N10"/>
  <c r="F10" i="11"/>
  <c r="Q10" i="6"/>
</calcChain>
</file>

<file path=xl/sharedStrings.xml><?xml version="1.0" encoding="utf-8"?>
<sst xmlns="http://schemas.openxmlformats.org/spreadsheetml/2006/main" count="475" uniqueCount="187">
  <si>
    <t>1953</t>
  </si>
  <si>
    <t>г. Трубчевск, ул. Андреева, д. 3</t>
  </si>
  <si>
    <t>г. Трубчевск, ул. Андреева, д. 9</t>
  </si>
  <si>
    <t>г. Трубчевск, ул. Брянская, д. 66</t>
  </si>
  <si>
    <t>г. Трубчевск, ул. Брянская, д. 96</t>
  </si>
  <si>
    <t>г. Трубчевск, ул. Набережная, д. 14</t>
  </si>
  <si>
    <t>г. Трубчевск, ул. Полевая, д. 26</t>
  </si>
  <si>
    <t>г. Трубчевск, ул. Урицкого, д. 27</t>
  </si>
  <si>
    <t>г. Трубчевск, ул. 3 Интернационала, д. 93</t>
  </si>
  <si>
    <t>г. Трубчевск, ул. 3 Интернационала, д. 132</t>
  </si>
  <si>
    <t>г. Трубчевск, ул. Ветеранов, д. 1</t>
  </si>
  <si>
    <t>г. Трубчевск, ул. Урицкого, д. 29</t>
  </si>
  <si>
    <t>г. Трубчевск, ул. Урицкого, д. 33</t>
  </si>
  <si>
    <t>ПК</t>
  </si>
  <si>
    <t>СК</t>
  </si>
  <si>
    <t>2019 год</t>
  </si>
  <si>
    <t>№ п/п</t>
  </si>
  <si>
    <t>Всего:</t>
  </si>
  <si>
    <t>2017 г.</t>
  </si>
  <si>
    <t>2018 год</t>
  </si>
  <si>
    <t>из фонда капитального ремонта, сформированная за счет превышения минимального размера взноса</t>
  </si>
  <si>
    <t>из фонда капитального ремонта, сформированного за счет минимального размера взноса</t>
  </si>
  <si>
    <t>за счет иных источников финансирования</t>
  </si>
  <si>
    <t>за счет средств Фонда содействия реформированию жилищно-коммунального хозяйства</t>
  </si>
  <si>
    <t>Площадь помещений МКД, всего</t>
  </si>
  <si>
    <t>Год ввода в эксплуатацию</t>
  </si>
  <si>
    <t>Способ формирования фонда капитального ремонта (РО - на счете, счетах регионального оператора; СС - на специальном счете)</t>
  </si>
  <si>
    <t>Статус МКД (является объектом культурного наследия - "+"; не является объектом культурного наследия - "-")</t>
  </si>
  <si>
    <t>Удельная стоимость услуг и (или) работ по капитальному ремонту общего имущества в МКД</t>
  </si>
  <si>
    <t>Ремонт внутридомовых инженерных систем, руб.</t>
  </si>
  <si>
    <t>Переустройство невентилируемой крыши на вентилируемую крышу, устройство выходов на кровлю</t>
  </si>
  <si>
    <t>Установка коллективных (общедо-мовых) ПУ и УУ</t>
  </si>
  <si>
    <t>Разработка проектной документации</t>
  </si>
  <si>
    <t>Осуществление строительного контроля</t>
  </si>
  <si>
    <t>Всего</t>
  </si>
  <si>
    <t>п.м</t>
  </si>
  <si>
    <t xml:space="preserve">руб./кв. м </t>
  </si>
  <si>
    <t>руб./п.м</t>
  </si>
  <si>
    <t>(руб./лифт)</t>
  </si>
  <si>
    <t>Наименование муниципального образования</t>
  </si>
  <si>
    <t>РО</t>
  </si>
  <si>
    <t>-</t>
  </si>
  <si>
    <t>Уборочная площадь мест общего пользования МКД - указывается в случае проведения ремонта электроснабжения</t>
  </si>
  <si>
    <t>Предельная стоимость услуг и (или) работ по капитальному ремонту общего имущества в МКД (при ремонте электроснабжения)</t>
  </si>
  <si>
    <t>при ремонте электроснабжения</t>
  </si>
  <si>
    <t>при ремонте отопления и теплоснабжения</t>
  </si>
  <si>
    <t>при ремонте газоснабжения</t>
  </si>
  <si>
    <t>при ремонте холодного водоснабжения</t>
  </si>
  <si>
    <t>при ремонте горячего водоснабжения</t>
  </si>
  <si>
    <t>при ремонте канализации и водоотведения</t>
  </si>
  <si>
    <t>при ремонте или замене лифтового оборудования</t>
  </si>
  <si>
    <t>при ремонте крыши</t>
  </si>
  <si>
    <t>при ремонте подвальных помещений</t>
  </si>
  <si>
    <t>при ремонте фасада</t>
  </si>
  <si>
    <t>при переустройстве невентилируемой крыши на вентилируемую крышу, устройстве выходов на кровлю</t>
  </si>
  <si>
    <t>при установке коллективных (общедомовых) ПУ и УУ</t>
  </si>
  <si>
    <t>руб./лифт</t>
  </si>
  <si>
    <t>2019 г.</t>
  </si>
  <si>
    <t>2018 г.</t>
  </si>
  <si>
    <t>Сравнение предельной и удельной стоимостей</t>
  </si>
  <si>
    <t>Тип кровли (ПК - плоская; СК - скатная)</t>
  </si>
  <si>
    <t>Процент ПСД от общей стоимости</t>
  </si>
  <si>
    <t>Процент СК от общей стоимости</t>
  </si>
  <si>
    <t>Общая удельная</t>
  </si>
  <si>
    <t>Общая предельная</t>
  </si>
  <si>
    <t>Разница ("+" - превышение)</t>
  </si>
  <si>
    <t>электроснабжения</t>
  </si>
  <si>
    <t>теплоснабжения</t>
  </si>
  <si>
    <t>газоснабжения</t>
  </si>
  <si>
    <t>холодного водоснабжения</t>
  </si>
  <si>
    <t>горячего водоснабжения</t>
  </si>
  <si>
    <t>водоотведения</t>
  </si>
  <si>
    <t>Перечень многоквартирных домов Брянской области, включенных в краткосрочный план (этап 2017 года)</t>
  </si>
  <si>
    <t>Перечень многоквартирных домов Брянской области, включенных в краткосрочный план (этап 2017 года), с указанием видов и стоимости услуг и (или) работ по капитальному ремонту</t>
  </si>
  <si>
    <t>Планируемые показатели выполнения работ по капитальному ремонту многоквартирных домов Брянской области, включенных в краткосрочный план (этап 2017 года)</t>
  </si>
  <si>
    <t>Перечень многоквартирных домов Брянской области, включенных в краткосрочный план (этап 2018-2019 годов)</t>
  </si>
  <si>
    <t xml:space="preserve">Перечень многоквартирных домов Брянской области, включенных в краткосрочный план (этап 2018-2019 годов), с указанием видов и стоимости услуг и (или) работ по капитальному ремонту </t>
  </si>
  <si>
    <t>Планируемые показатели выполнения работ по капитальному ремонту многоквартирных домов Брянской области, включенных в краткосрочный план (этап 2018-2019 годов)</t>
  </si>
  <si>
    <t>г. Трубчевск, ул. Генерала Петрова, д. 23</t>
  </si>
  <si>
    <t>кв,м</t>
  </si>
  <si>
    <t>Муниципальное образование "Город Трубчевск" Трубчевского муниципального района</t>
  </si>
  <si>
    <t>Итого по муниципальному образованию "Город Трубчевск" Трубчевского муниципального района</t>
  </si>
  <si>
    <t>г. Трубчевск, ул.Фрунзе,д.1</t>
  </si>
  <si>
    <t>г. Трубчевск, ул Урицкого, д.63</t>
  </si>
  <si>
    <t>Утепление  фасадов</t>
  </si>
  <si>
    <t>Пер-во невент. крыши на вент. крышу, устр-во выходов на кровлю</t>
  </si>
  <si>
    <t>Установка коллектив-ных (общедо-мовых) ПУ и УУ</t>
  </si>
  <si>
    <t>Другие виды</t>
  </si>
  <si>
    <t>Перечень многоквартирных домов Брянской области, включенных в краткосрочный план, с указанием видов и стоимости услуг и (или) работ по капитальному ремонту</t>
  </si>
  <si>
    <t>Количество жителей, зарегистриро-ванных в МКД на дату утверждения краткосроч-ного плана</t>
  </si>
  <si>
    <t>Адрес МКД</t>
  </si>
  <si>
    <t>Общая площадь МКД, всего</t>
  </si>
  <si>
    <t>Стоимость капитального ремонта</t>
  </si>
  <si>
    <t>кв.м</t>
  </si>
  <si>
    <t>чел.</t>
  </si>
  <si>
    <t>руб.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</si>
  <si>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</si>
  <si>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</si>
  <si>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</si>
  <si>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</si>
  <si>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</si>
  <si>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</si>
  <si>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</si>
  <si>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</si>
  <si>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</si>
  <si>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</si>
  <si>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</si>
  <si>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</si>
  <si>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</si>
  <si>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</si>
  <si>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</si>
  <si>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</si>
  <si>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кирпичные</t>
  </si>
  <si>
    <t>панельные</t>
  </si>
  <si>
    <t>Стоимость капитального ремонта ВСЕГО</t>
  </si>
  <si>
    <t>Виды, установленные нормативным правовым актом субъекта РФ</t>
  </si>
  <si>
    <t>Ремонт внутридомовых инженерных систем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</si>
  <si>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</si>
  <si>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</si>
  <si>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</si>
  <si>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</si>
  <si>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</si>
  <si>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ед.</t>
  </si>
  <si>
    <t>Наименование МО</t>
  </si>
  <si>
    <t>Количество МКД</t>
  </si>
  <si>
    <t>I квартал</t>
  </si>
  <si>
    <t>II квартал</t>
  </si>
  <si>
    <t>III квартал</t>
  </si>
  <si>
    <t>IV квартал</t>
  </si>
  <si>
    <t>1960</t>
  </si>
  <si>
    <t>Приложение №2 к постановлению Правительства Брянской области  от                                    №</t>
  </si>
  <si>
    <t>плоская</t>
  </si>
  <si>
    <t>скатная</t>
  </si>
  <si>
    <t>1958</t>
  </si>
  <si>
    <t>12.2017</t>
  </si>
  <si>
    <t>г. Трубчевск, ул. Комсомольская, д.40</t>
  </si>
  <si>
    <t>г.Трубчевск, ул. Комсомольская, д.40</t>
  </si>
  <si>
    <t>руб,</t>
  </si>
  <si>
    <t>Приложение №1 к постановлению Правительства Брянской области  от                                    №</t>
  </si>
  <si>
    <t>Год</t>
  </si>
  <si>
    <t>Материал стен</t>
  </si>
  <si>
    <t>Количество этажей</t>
  </si>
  <si>
    <t>Количество подъездов</t>
  </si>
  <si>
    <t>Площадь помещений МКД</t>
  </si>
  <si>
    <t>Количество жителей, зарегистрированных в МКД на дату утверждения краткосрочного плана</t>
  </si>
  <si>
    <t>Удельная стоимость капитального ремонта 1 кв. м общей площади помещений МКД</t>
  </si>
  <si>
    <t>Предельная стоимость капитального ремонта 1 кв. м общей площади помещений МКД</t>
  </si>
  <si>
    <t>Плановая дата завершения работ</t>
  </si>
  <si>
    <t>в том числе жилых помещений, находящихся в собственности граждан</t>
  </si>
  <si>
    <t>руб./кв.м</t>
  </si>
  <si>
    <t>Х</t>
  </si>
  <si>
    <t>№ пп</t>
  </si>
  <si>
    <t>всего</t>
  </si>
  <si>
    <t xml:space="preserve">                                                      Приложение 2 
к краткосрочному (2017 год) плану реализации региональной программы «Проведение капитального ремонта общего имущества многоквартирных домов на территории Брянской области» (2014 – 2043 годы)</t>
  </si>
  <si>
    <t>Виды, установленные ч. 1 ст. 166 Жилищного кодекса Российской Федерации</t>
  </si>
  <si>
    <t>кв. м</t>
  </si>
  <si>
    <t>куб. м</t>
  </si>
  <si>
    <t>ввода в эксплуатацию</t>
  </si>
  <si>
    <t>завершения последнего капитального ремонта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</si>
  <si>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</si>
  <si>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</si>
  <si>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</si>
  <si>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в том числе</t>
  </si>
  <si>
    <t>за счет средств собственников помещений в МКД</t>
  </si>
  <si>
    <t xml:space="preserve">ВИД ремонта для ПРИЛОЖЕНИЯ 2 </t>
  </si>
  <si>
    <t>Вид кровли</t>
  </si>
  <si>
    <t>12.2018</t>
  </si>
  <si>
    <t>12.2019</t>
  </si>
  <si>
    <t>1972</t>
  </si>
  <si>
    <t>1986</t>
  </si>
  <si>
    <t>1981</t>
  </si>
  <si>
    <t>1976</t>
  </si>
  <si>
    <t>1967</t>
  </si>
  <si>
    <t>1975</t>
  </si>
  <si>
    <t>1961</t>
  </si>
  <si>
    <t xml:space="preserve">             Приложение 2                                                                                                 к постановлению администрации Трубчевского муниципального района от ____________2019 г. № _____</t>
  </si>
  <si>
    <t xml:space="preserve">              Приложение 1                                                                                                 к постановлению администрации Трубчевского муниципального района от ____________2019 г. № _____</t>
  </si>
  <si>
    <t xml:space="preserve">              Приложение 3                                                                                                 к постановлению администрации Трубчевского муниципального района от ____________2019 г. № _____</t>
  </si>
  <si>
    <t>Приложение 4                                                                                                 к постановлению администрации Трубчевского муниципального района от ____________2019 г. № _____</t>
  </si>
  <si>
    <t>Приложение 5                                                                                                к постановлению администрации Трубчевского муниципального района от ____________2019 г. № _____</t>
  </si>
  <si>
    <t>Приложение 6                                                                                                 к постановлению администрации Трубчевского муниципального района от ____________2019 г. № _____</t>
  </si>
  <si>
    <t>(приложение 1 к краткосрочному (2017-2019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годы)) на территории муниципального образования "город Трубчевск"</t>
  </si>
  <si>
    <t>(приложение 2 к краткосрочному (2017-2019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годы)) на территории муниципального образования "город Трубчевск"</t>
  </si>
  <si>
    <t>(приложение 3 к краткосрочному (2017-2019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годы)) на территории муниципального образования "город Трубчевск"</t>
  </si>
  <si>
    <t>(приложение 1.1 к краткосрочному (2017-2019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годы)) на территории муниципального образования "город Трубчевск"</t>
  </si>
  <si>
    <t>(приложение 2.1 к краткосрочному (2017-2019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годы)) на территории муниципального образования "город Трубчевск"</t>
  </si>
  <si>
    <t>(приложение 3.1 к краткосрочному (2017-2019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годы)) на территории муниципального образования "город Трубчевск"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</si>
</sst>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0\ _₽_-;\-* #,##0.00\ _₽_-;_-* &quot;-&quot;??\ _₽_-;_-@_-"/>
    <numFmt numFmtId="165" formatCode="#,##0.0"/>
  </numFmts>
  <fonts count="68">
    <font>
      <sz val="10"/>
      <name val="Times New Roman"/>
    </font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Arial Narrow"/>
      <family val="2"/>
      <charset val="204"/>
    </font>
    <font>
      <sz val="6"/>
      <name val="Arial Narrow"/>
      <family val="2"/>
      <charset val="204"/>
    </font>
    <font>
      <sz val="6"/>
      <color indexed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4"/>
      <color indexed="8"/>
      <name val="Times New Rom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7"/>
      <color indexed="8"/>
      <name val="Arial Narrow"/>
      <family val="2"/>
      <charset val="204"/>
    </font>
    <font>
      <sz val="10"/>
      <name val="Times New Roman"/>
      <family val="1"/>
      <charset val="204"/>
    </font>
    <font>
      <sz val="18"/>
      <color indexed="56"/>
      <name val="Calibri Light"/>
      <family val="2"/>
      <charset val="204"/>
    </font>
    <font>
      <sz val="9"/>
      <name val="Times New Roman"/>
      <family val="1"/>
      <charset val="204"/>
    </font>
    <font>
      <b/>
      <sz val="10"/>
      <name val="Arial Narrow"/>
      <family val="2"/>
      <charset val="204"/>
    </font>
    <font>
      <sz val="7"/>
      <name val="Arial"/>
      <family val="2"/>
      <charset val="204"/>
    </font>
    <font>
      <b/>
      <sz val="7"/>
      <name val="Arial Narrow"/>
      <family val="2"/>
      <charset val="204"/>
    </font>
    <font>
      <sz val="10"/>
      <color indexed="8"/>
      <name val="Arial"/>
      <family val="2"/>
      <charset val="1"/>
    </font>
    <font>
      <sz val="10"/>
      <name val="Arial Cyr"/>
      <family val="2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7"/>
      <color indexed="8"/>
      <name val="Arial Narrow"/>
      <family val="2"/>
      <charset val="204"/>
    </font>
    <font>
      <sz val="7"/>
      <color indexed="8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7"/>
      <color indexed="8"/>
      <name val="Arial Narrow"/>
      <family val="2"/>
      <charset val="204"/>
    </font>
    <font>
      <sz val="10"/>
      <name val="Times New Roman"/>
      <family val="1"/>
      <charset val="204"/>
    </font>
    <font>
      <b/>
      <sz val="9"/>
      <name val="Arial Narrow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22"/>
      <name val="Arial Narrow"/>
      <family val="2"/>
      <charset val="204"/>
    </font>
    <font>
      <b/>
      <sz val="7"/>
      <color indexed="8"/>
      <name val="Times New Roman"/>
      <family val="1"/>
      <charset val="204"/>
    </font>
    <font>
      <sz val="6"/>
      <color indexed="8"/>
      <name val="Times New Roman"/>
      <family val="1"/>
      <charset val="204"/>
    </font>
    <font>
      <sz val="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7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49"/>
        <bgColor indexed="4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437">
    <xf numFmtId="0" fontId="0" fillId="0" borderId="0" applyNumberFormat="0" applyBorder="0" applyProtection="0">
      <alignment horizontal="left" vertical="center" wrapText="1"/>
    </xf>
    <xf numFmtId="0" fontId="6" fillId="2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6" fillId="13" borderId="0" applyNumberFormat="0" applyBorder="0" applyAlignment="0" applyProtection="0"/>
    <xf numFmtId="0" fontId="6" fillId="15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6" fillId="16" borderId="0" applyNumberFormat="0" applyBorder="0" applyAlignment="0" applyProtection="0"/>
    <xf numFmtId="0" fontId="6" fillId="19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6" fillId="19" borderId="0" applyNumberFormat="0" applyBorder="0" applyAlignment="0" applyProtection="0"/>
    <xf numFmtId="0" fontId="6" fillId="21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6" fillId="21" borderId="0" applyNumberFormat="0" applyBorder="0" applyAlignment="0" applyProtection="0"/>
    <xf numFmtId="0" fontId="6" fillId="11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6" fillId="11" borderId="0" applyNumberFormat="0" applyBorder="0" applyAlignment="0" applyProtection="0"/>
    <xf numFmtId="0" fontId="6" fillId="16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6" fillId="16" borderId="0" applyNumberFormat="0" applyBorder="0" applyAlignment="0" applyProtection="0"/>
    <xf numFmtId="0" fontId="6" fillId="24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6" fillId="24" borderId="0" applyNumberFormat="0" applyBorder="0" applyAlignment="0" applyProtection="0"/>
    <xf numFmtId="0" fontId="7" fillId="26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7" fillId="19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7" fillId="21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7" fillId="29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7" fillId="31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7" fillId="32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6" fillId="0" borderId="0"/>
    <xf numFmtId="0" fontId="37" fillId="0" borderId="0"/>
    <xf numFmtId="0" fontId="7" fillId="34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7" fillId="27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7" fillId="35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7" fillId="36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7" fillId="37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7" fillId="3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7" fillId="2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7" fillId="3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7" fillId="31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7" fillId="27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7" fillId="40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7" fillId="4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8" fillId="15" borderId="1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8" fillId="6" borderId="1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9" fillId="42" borderId="2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9" fillId="43" borderId="2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9" fillId="42" borderId="2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10" fillId="42" borderId="1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10" fillId="43" borderId="1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10" fillId="42" borderId="1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11" fillId="0" borderId="3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11" fillId="0" borderId="3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12" fillId="0" borderId="4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12" fillId="0" borderId="4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13" fillId="0" borderId="5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13" fillId="0" borderId="5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13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14" fillId="0" borderId="6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25" fillId="0" borderId="0">
      <alignment horizontal="right" vertical="top" wrapText="1"/>
    </xf>
    <xf numFmtId="0" fontId="1" fillId="0" borderId="0"/>
    <xf numFmtId="0" fontId="15" fillId="44" borderId="7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15" fillId="45" borderId="7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16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7" fillId="46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17" fillId="22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" fillId="0" borderId="0"/>
    <xf numFmtId="0" fontId="6" fillId="0" borderId="0"/>
    <xf numFmtId="0" fontId="18" fillId="0" borderId="0"/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25" fillId="0" borderId="0" applyNumberFormat="0" applyBorder="0" applyProtection="0">
      <alignment horizontal="left" vertical="center" wrapText="1"/>
    </xf>
    <xf numFmtId="0" fontId="25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18" fillId="0" borderId="0"/>
    <xf numFmtId="0" fontId="1" fillId="0" borderId="0"/>
    <xf numFmtId="0" fontId="6" fillId="0" borderId="0"/>
    <xf numFmtId="0" fontId="1" fillId="0" borderId="0"/>
    <xf numFmtId="0" fontId="31" fillId="0" borderId="0"/>
    <xf numFmtId="0" fontId="1" fillId="0" borderId="0"/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32" fillId="0" borderId="0"/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1" fillId="0" borderId="0"/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6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34" fillId="0" borderId="0">
      <alignment horizontal="left"/>
    </xf>
    <xf numFmtId="0" fontId="6" fillId="0" borderId="0"/>
    <xf numFmtId="0" fontId="19" fillId="5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19" fillId="7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20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" fillId="47" borderId="8" applyNumberFormat="0" applyFont="0" applyAlignment="0" applyProtection="0"/>
    <xf numFmtId="0" fontId="39" fillId="77" borderId="31" applyNumberFormat="0" applyFont="0" applyAlignment="0" applyProtection="0"/>
    <xf numFmtId="0" fontId="39" fillId="77" borderId="31" applyNumberFormat="0" applyFont="0" applyAlignment="0" applyProtection="0"/>
    <xf numFmtId="0" fontId="39" fillId="77" borderId="31" applyNumberFormat="0" applyFont="0" applyAlignment="0" applyProtection="0"/>
    <xf numFmtId="0" fontId="39" fillId="77" borderId="31" applyNumberFormat="0" applyFont="0" applyAlignment="0" applyProtection="0"/>
    <xf numFmtId="0" fontId="39" fillId="77" borderId="31" applyNumberFormat="0" applyFont="0" applyAlignment="0" applyProtection="0"/>
    <xf numFmtId="0" fontId="39" fillId="77" borderId="31" applyNumberFormat="0" applyFont="0" applyAlignment="0" applyProtection="0"/>
    <xf numFmtId="0" fontId="39" fillId="77" borderId="31" applyNumberFormat="0" applyFont="0" applyAlignment="0" applyProtection="0"/>
    <xf numFmtId="0" fontId="39" fillId="77" borderId="31" applyNumberFormat="0" applyFont="0" applyAlignment="0" applyProtection="0"/>
    <xf numFmtId="0" fontId="39" fillId="77" borderId="31" applyNumberFormat="0" applyFont="0" applyAlignment="0" applyProtection="0"/>
    <xf numFmtId="0" fontId="39" fillId="77" borderId="31" applyNumberFormat="0" applyFont="0" applyAlignment="0" applyProtection="0"/>
    <xf numFmtId="0" fontId="6" fillId="47" borderId="8" applyNumberFormat="0" applyFont="0" applyAlignment="0" applyProtection="0"/>
    <xf numFmtId="0" fontId="39" fillId="77" borderId="31" applyNumberFormat="0" applyFont="0" applyAlignment="0" applyProtection="0"/>
    <xf numFmtId="0" fontId="39" fillId="77" borderId="31" applyNumberFormat="0" applyFont="0" applyAlignment="0" applyProtection="0"/>
    <xf numFmtId="0" fontId="39" fillId="77" borderId="31" applyNumberFormat="0" applyFont="0" applyAlignment="0" applyProtection="0"/>
    <xf numFmtId="0" fontId="39" fillId="77" borderId="31" applyNumberFormat="0" applyFont="0" applyAlignment="0" applyProtection="0"/>
    <xf numFmtId="0" fontId="39" fillId="77" borderId="31" applyNumberFormat="0" applyFont="0" applyAlignment="0" applyProtection="0"/>
    <xf numFmtId="0" fontId="39" fillId="77" borderId="31" applyNumberFormat="0" applyFont="0" applyAlignment="0" applyProtection="0"/>
    <xf numFmtId="0" fontId="39" fillId="77" borderId="31" applyNumberFormat="0" applyFont="0" applyAlignment="0" applyProtection="0"/>
    <xf numFmtId="0" fontId="39" fillId="77" borderId="31" applyNumberFormat="0" applyFont="0" applyAlignment="0" applyProtection="0"/>
    <xf numFmtId="0" fontId="39" fillId="77" borderId="31" applyNumberFormat="0" applyFont="0" applyAlignment="0" applyProtection="0"/>
    <xf numFmtId="0" fontId="39" fillId="77" borderId="31" applyNumberFormat="0" applyFont="0" applyAlignment="0" applyProtection="0"/>
    <xf numFmtId="0" fontId="6" fillId="47" borderId="8" applyNumberFormat="0" applyFont="0" applyAlignment="0" applyProtection="0"/>
    <xf numFmtId="0" fontId="39" fillId="77" borderId="31" applyNumberFormat="0" applyFont="0" applyAlignment="0" applyProtection="0"/>
    <xf numFmtId="0" fontId="39" fillId="77" borderId="31" applyNumberFormat="0" applyFont="0" applyAlignment="0" applyProtection="0"/>
    <xf numFmtId="0" fontId="39" fillId="77" borderId="31" applyNumberFormat="0" applyFont="0" applyAlignment="0" applyProtection="0"/>
    <xf numFmtId="0" fontId="39" fillId="77" borderId="31" applyNumberFormat="0" applyFont="0" applyAlignment="0" applyProtection="0"/>
    <xf numFmtId="0" fontId="39" fillId="77" borderId="31" applyNumberFormat="0" applyFont="0" applyAlignment="0" applyProtection="0"/>
    <xf numFmtId="0" fontId="39" fillId="77" borderId="31" applyNumberFormat="0" applyFont="0" applyAlignment="0" applyProtection="0"/>
    <xf numFmtId="0" fontId="39" fillId="77" borderId="31" applyNumberFormat="0" applyFont="0" applyAlignment="0" applyProtection="0"/>
    <xf numFmtId="0" fontId="39" fillId="77" borderId="31" applyNumberFormat="0" applyFont="0" applyAlignment="0" applyProtection="0"/>
    <xf numFmtId="0" fontId="39" fillId="77" borderId="31" applyNumberFormat="0" applyFont="0" applyAlignment="0" applyProtection="0"/>
    <xf numFmtId="0" fontId="39" fillId="77" borderId="31" applyNumberFormat="0" applyFont="0" applyAlignment="0" applyProtection="0"/>
    <xf numFmtId="0" fontId="39" fillId="77" borderId="31" applyNumberFormat="0" applyFont="0" applyAlignment="0" applyProtection="0"/>
    <xf numFmtId="0" fontId="39" fillId="77" borderId="31" applyNumberFormat="0" applyFont="0" applyAlignment="0" applyProtection="0"/>
    <xf numFmtId="0" fontId="39" fillId="77" borderId="31" applyNumberFormat="0" applyFont="0" applyAlignment="0" applyProtection="0"/>
    <xf numFmtId="0" fontId="39" fillId="77" borderId="31" applyNumberFormat="0" applyFont="0" applyAlignment="0" applyProtection="0"/>
    <xf numFmtId="0" fontId="39" fillId="77" borderId="31" applyNumberFormat="0" applyFont="0" applyAlignment="0" applyProtection="0"/>
    <xf numFmtId="0" fontId="39" fillId="77" borderId="31" applyNumberFormat="0" applyFont="0" applyAlignment="0" applyProtection="0"/>
    <xf numFmtId="0" fontId="39" fillId="77" borderId="31" applyNumberFormat="0" applyFont="0" applyAlignment="0" applyProtection="0"/>
    <xf numFmtId="0" fontId="39" fillId="77" borderId="31" applyNumberFormat="0" applyFont="0" applyAlignment="0" applyProtection="0"/>
    <xf numFmtId="0" fontId="39" fillId="77" borderId="31" applyNumberFormat="0" applyFont="0" applyAlignment="0" applyProtection="0"/>
    <xf numFmtId="0" fontId="39" fillId="77" borderId="31" applyNumberFormat="0" applyFont="0" applyAlignment="0" applyProtection="0"/>
    <xf numFmtId="0" fontId="39" fillId="77" borderId="31" applyNumberFormat="0" applyFont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ill="0" applyBorder="0" applyProtection="0">
      <alignment horizontal="left" vertical="center" wrapText="1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5" fillId="0" borderId="0" applyFill="0" applyBorder="0" applyProtection="0">
      <alignment horizontal="left" vertical="center" wrapText="1"/>
    </xf>
    <xf numFmtId="0" fontId="21" fillId="0" borderId="9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21" fillId="0" borderId="9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33" fillId="0" borderId="0"/>
    <xf numFmtId="0" fontId="22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3" fillId="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23" fillId="10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</cellStyleXfs>
  <cellXfs count="218">
    <xf numFmtId="0" fontId="0" fillId="0" borderId="0" xfId="0">
      <alignment horizontal="left" vertical="center" wrapText="1"/>
    </xf>
    <xf numFmtId="0" fontId="5" fillId="0" borderId="0" xfId="0" applyFont="1">
      <alignment horizontal="left" vertical="center" wrapText="1"/>
    </xf>
    <xf numFmtId="2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justify" wrapText="1"/>
    </xf>
    <xf numFmtId="4" fontId="0" fillId="0" borderId="0" xfId="0" applyNumberForma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0" fillId="0" borderId="0" xfId="0" applyFill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165" fontId="0" fillId="0" borderId="0" xfId="0" applyNumberFormat="1" applyFill="1" applyAlignment="1">
      <alignment horizontal="center" vertical="center" wrapText="1"/>
    </xf>
    <xf numFmtId="165" fontId="0" fillId="0" borderId="0" xfId="0" applyNumberFormat="1" applyFill="1" applyBorder="1" applyAlignment="1">
      <alignment horizontal="center" vertical="center" wrapText="1"/>
    </xf>
    <xf numFmtId="0" fontId="27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0" fillId="0" borderId="0" xfId="0" applyFill="1" applyBorder="1">
      <alignment horizontal="left" vertical="center" wrapText="1"/>
    </xf>
    <xf numFmtId="1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4" fontId="3" fillId="0" borderId="10" xfId="2168" applyNumberFormat="1" applyFont="1" applyFill="1" applyBorder="1" applyAlignment="1">
      <alignment horizontal="center" vertical="center" wrapText="1"/>
    </xf>
    <xf numFmtId="0" fontId="3" fillId="0" borderId="10" xfId="2168" applyFont="1" applyFill="1" applyBorder="1" applyAlignment="1">
      <alignment horizontal="center" vertical="center" wrapText="1"/>
    </xf>
    <xf numFmtId="4" fontId="35" fillId="0" borderId="10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3" fillId="0" borderId="0" xfId="0" applyFont="1" applyFill="1">
      <alignment horizontal="left" vertical="center" wrapText="1"/>
    </xf>
    <xf numFmtId="165" fontId="3" fillId="0" borderId="0" xfId="0" applyNumberFormat="1" applyFont="1" applyFill="1" applyAlignment="1">
      <alignment horizontal="center" vertical="center" wrapText="1"/>
    </xf>
    <xf numFmtId="0" fontId="24" fillId="0" borderId="10" xfId="2166" applyFont="1" applyFill="1" applyBorder="1" applyAlignment="1">
      <alignment horizontal="center" vertical="center" wrapText="1"/>
    </xf>
    <xf numFmtId="1" fontId="0" fillId="0" borderId="0" xfId="0" applyNumberFormat="1" applyFill="1" applyAlignment="1">
      <alignment horizontal="center" vertical="center" wrapText="1"/>
    </xf>
    <xf numFmtId="1" fontId="35" fillId="0" borderId="10" xfId="0" applyNumberFormat="1" applyFont="1" applyFill="1" applyBorder="1" applyAlignment="1">
      <alignment horizontal="center" vertical="center" wrapText="1"/>
    </xf>
    <xf numFmtId="4" fontId="0" fillId="0" borderId="0" xfId="0" applyNumberFormat="1" applyFill="1">
      <alignment horizontal="left" vertical="center" wrapText="1"/>
    </xf>
    <xf numFmtId="0" fontId="3" fillId="0" borderId="10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165" fontId="3" fillId="0" borderId="10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1" fontId="28" fillId="0" borderId="0" xfId="0" applyNumberFormat="1" applyFont="1" applyFill="1" applyBorder="1" applyAlignment="1">
      <alignment horizontal="center" wrapText="1" shrinkToFit="1"/>
    </xf>
    <xf numFmtId="0" fontId="3" fillId="0" borderId="0" xfId="0" applyFont="1" applyFill="1" applyBorder="1" applyAlignment="1">
      <alignment horizontal="center" vertical="center" wrapText="1"/>
    </xf>
    <xf numFmtId="0" fontId="40" fillId="0" borderId="0" xfId="0" applyFont="1" applyFill="1">
      <alignment horizontal="left" vertical="center" wrapText="1"/>
    </xf>
    <xf numFmtId="0" fontId="40" fillId="0" borderId="0" xfId="0" applyFont="1" applyFill="1" applyAlignment="1">
      <alignment vertical="center" wrapText="1"/>
    </xf>
    <xf numFmtId="165" fontId="40" fillId="0" borderId="0" xfId="0" applyNumberFormat="1" applyFont="1" applyFill="1" applyAlignment="1">
      <alignment horizontal="center" vertical="center" wrapText="1"/>
    </xf>
    <xf numFmtId="49" fontId="40" fillId="0" borderId="0" xfId="0" applyNumberFormat="1" applyFont="1" applyFill="1" applyAlignment="1">
      <alignment horizontal="center" vertical="center" wrapText="1"/>
    </xf>
    <xf numFmtId="0" fontId="40" fillId="0" borderId="0" xfId="0" applyFont="1" applyFill="1" applyAlignment="1">
      <alignment horizontal="right" vertical="center" wrapText="1"/>
    </xf>
    <xf numFmtId="165" fontId="40" fillId="0" borderId="0" xfId="0" applyNumberFormat="1" applyFont="1" applyFill="1" applyBorder="1" applyAlignment="1">
      <alignment horizontal="center" vertical="center" wrapText="1"/>
    </xf>
    <xf numFmtId="0" fontId="40" fillId="0" borderId="0" xfId="0" applyNumberFormat="1" applyFont="1" applyFill="1" applyBorder="1" applyAlignment="1">
      <alignment horizontal="center" vertical="center" wrapText="1"/>
    </xf>
    <xf numFmtId="4" fontId="40" fillId="0" borderId="0" xfId="0" applyNumberFormat="1" applyFont="1" applyFill="1" applyBorder="1" applyAlignment="1">
      <alignment horizontal="center" vertical="center" wrapText="1"/>
    </xf>
    <xf numFmtId="49" fontId="40" fillId="0" borderId="0" xfId="0" applyNumberFormat="1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vertical="center" wrapText="1"/>
    </xf>
    <xf numFmtId="0" fontId="40" fillId="0" borderId="10" xfId="0" applyNumberFormat="1" applyFont="1" applyFill="1" applyBorder="1" applyAlignment="1">
      <alignment horizontal="center" vertical="center" wrapText="1"/>
    </xf>
    <xf numFmtId="3" fontId="40" fillId="0" borderId="10" xfId="0" applyNumberFormat="1" applyFont="1" applyFill="1" applyBorder="1" applyAlignment="1">
      <alignment horizontal="center" vertical="center" wrapText="1"/>
    </xf>
    <xf numFmtId="49" fontId="40" fillId="0" borderId="10" xfId="0" applyNumberFormat="1" applyFont="1" applyFill="1" applyBorder="1" applyAlignment="1">
      <alignment horizontal="center" vertical="center" wrapText="1"/>
    </xf>
    <xf numFmtId="3" fontId="40" fillId="0" borderId="10" xfId="0" applyNumberFormat="1" applyFont="1" applyFill="1" applyBorder="1" applyAlignment="1">
      <alignment horizontal="center" vertical="center"/>
    </xf>
    <xf numFmtId="4" fontId="40" fillId="0" borderId="0" xfId="0" applyNumberFormat="1" applyFont="1" applyFill="1">
      <alignment horizontal="left" vertical="center" wrapText="1"/>
    </xf>
    <xf numFmtId="0" fontId="40" fillId="0" borderId="10" xfId="0" applyFont="1" applyFill="1" applyBorder="1" applyAlignment="1">
      <alignment horizontal="center" vertical="center"/>
    </xf>
    <xf numFmtId="4" fontId="40" fillId="0" borderId="0" xfId="0" applyNumberFormat="1" applyFont="1" applyFill="1" applyAlignment="1">
      <alignment horizontal="center" vertical="center" wrapText="1"/>
    </xf>
    <xf numFmtId="4" fontId="40" fillId="0" borderId="0" xfId="0" applyNumberFormat="1" applyFont="1" applyFill="1" applyAlignment="1">
      <alignment horizontal="right" vertical="center" wrapText="1"/>
    </xf>
    <xf numFmtId="0" fontId="40" fillId="0" borderId="10" xfId="0" applyFont="1" applyFill="1" applyBorder="1" applyAlignment="1">
      <alignment vertical="center" wrapText="1"/>
    </xf>
    <xf numFmtId="0" fontId="40" fillId="0" borderId="0" xfId="0" applyFont="1" applyFill="1" applyBorder="1" applyAlignment="1">
      <alignment horizontal="left" vertical="center" wrapText="1"/>
    </xf>
    <xf numFmtId="4" fontId="40" fillId="0" borderId="10" xfId="2073" applyNumberFormat="1" applyFont="1" applyFill="1" applyBorder="1" applyAlignment="1">
      <alignment horizontal="center" vertical="center" wrapText="1"/>
    </xf>
    <xf numFmtId="0" fontId="40" fillId="0" borderId="10" xfId="2083" applyFont="1" applyFill="1" applyBorder="1" applyAlignment="1">
      <alignment horizontal="center" vertical="center" wrapText="1"/>
    </xf>
    <xf numFmtId="4" fontId="40" fillId="0" borderId="10" xfId="2085" applyNumberFormat="1" applyFont="1" applyFill="1" applyBorder="1" applyAlignment="1">
      <alignment horizontal="center" vertical="center" wrapText="1"/>
    </xf>
    <xf numFmtId="4" fontId="40" fillId="0" borderId="10" xfId="2108" applyNumberFormat="1" applyFont="1" applyFill="1" applyBorder="1" applyAlignment="1">
      <alignment horizontal="center" vertical="center" wrapText="1"/>
    </xf>
    <xf numFmtId="0" fontId="40" fillId="0" borderId="0" xfId="0" applyNumberFormat="1" applyFont="1" applyFill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>
      <alignment vertical="center" wrapText="1"/>
    </xf>
    <xf numFmtId="0" fontId="25" fillId="0" borderId="0" xfId="0" applyFont="1" applyFill="1" applyAlignment="1">
      <alignment vertical="center" wrapText="1"/>
    </xf>
    <xf numFmtId="0" fontId="25" fillId="0" borderId="0" xfId="0" applyFont="1" applyFill="1" applyAlignment="1">
      <alignment wrapText="1" shrinkToFit="1"/>
    </xf>
    <xf numFmtId="0" fontId="3" fillId="0" borderId="0" xfId="0" applyFont="1" applyFill="1" applyBorder="1">
      <alignment horizontal="left" vertical="center" wrapText="1"/>
    </xf>
    <xf numFmtId="0" fontId="43" fillId="0" borderId="0" xfId="0" applyFont="1" applyFill="1" applyBorder="1" applyAlignment="1">
      <alignment vertical="center" wrapText="1"/>
    </xf>
    <xf numFmtId="49" fontId="25" fillId="0" borderId="0" xfId="0" applyNumberFormat="1" applyFont="1" applyFill="1" applyAlignment="1">
      <alignment horizontal="center" wrapText="1" shrinkToFit="1"/>
    </xf>
    <xf numFmtId="49" fontId="3" fillId="0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>
      <alignment horizontal="left" vertical="center" wrapText="1"/>
    </xf>
    <xf numFmtId="4" fontId="40" fillId="0" borderId="10" xfId="0" applyNumberFormat="1" applyFont="1" applyFill="1" applyBorder="1" applyAlignment="1">
      <alignment horizontal="center" vertical="center"/>
    </xf>
    <xf numFmtId="0" fontId="25" fillId="0" borderId="0" xfId="0" applyNumberFormat="1" applyFont="1" applyFill="1" applyAlignment="1">
      <alignment horizontal="center" wrapText="1" shrinkToFit="1"/>
    </xf>
    <xf numFmtId="0" fontId="0" fillId="0" borderId="0" xfId="0" applyNumberFormat="1" applyFill="1" applyAlignment="1">
      <alignment horizontal="center" vertical="center" wrapText="1"/>
    </xf>
    <xf numFmtId="4" fontId="40" fillId="0" borderId="1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>
      <alignment horizontal="left" vertical="center" wrapText="1"/>
    </xf>
    <xf numFmtId="3" fontId="3" fillId="0" borderId="12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3" fontId="3" fillId="0" borderId="13" xfId="0" applyNumberFormat="1" applyFont="1" applyFill="1" applyBorder="1" applyAlignment="1">
      <alignment horizontal="center" vertical="center" wrapText="1"/>
    </xf>
    <xf numFmtId="4" fontId="29" fillId="0" borderId="10" xfId="0" applyNumberFormat="1" applyFont="1" applyFill="1" applyBorder="1">
      <alignment horizontal="left" vertical="center" wrapText="1"/>
    </xf>
    <xf numFmtId="0" fontId="29" fillId="0" borderId="10" xfId="0" applyFont="1" applyFill="1" applyBorder="1">
      <alignment horizontal="left" vertical="center" wrapText="1"/>
    </xf>
    <xf numFmtId="0" fontId="40" fillId="0" borderId="10" xfId="0" applyFont="1" applyFill="1" applyBorder="1" applyAlignment="1">
      <alignment horizontal="left" vertical="center" wrapText="1"/>
    </xf>
    <xf numFmtId="0" fontId="40" fillId="0" borderId="10" xfId="0" applyFont="1" applyFill="1" applyBorder="1" applyAlignment="1">
      <alignment horizontal="center" vertical="center" wrapText="1"/>
    </xf>
    <xf numFmtId="4" fontId="40" fillId="0" borderId="10" xfId="0" applyNumberFormat="1" applyFont="1" applyFill="1" applyBorder="1" applyAlignment="1">
      <alignment horizontal="center" vertical="center" wrapText="1"/>
    </xf>
    <xf numFmtId="4" fontId="40" fillId="0" borderId="10" xfId="0" applyNumberFormat="1" applyFont="1" applyFill="1" applyBorder="1" applyAlignment="1">
      <alignment horizontal="center" vertical="center" textRotation="90" wrapText="1"/>
    </xf>
    <xf numFmtId="165" fontId="40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vertical="center" wrapText="1"/>
    </xf>
    <xf numFmtId="0" fontId="25" fillId="0" borderId="0" xfId="0" applyFont="1" applyFill="1" applyAlignment="1">
      <alignment horizontal="center" wrapText="1" shrinkToFit="1"/>
    </xf>
    <xf numFmtId="0" fontId="3" fillId="0" borderId="14" xfId="0" applyFont="1" applyFill="1" applyBorder="1">
      <alignment horizontal="left" vertical="center" wrapText="1"/>
    </xf>
    <xf numFmtId="4" fontId="28" fillId="0" borderId="0" xfId="0" applyNumberFormat="1" applyFont="1" applyFill="1" applyBorder="1" applyAlignment="1">
      <alignment horizontal="center" wrapText="1" shrinkToFit="1"/>
    </xf>
    <xf numFmtId="0" fontId="0" fillId="0" borderId="13" xfId="0" applyFill="1" applyBorder="1">
      <alignment horizontal="left" vertical="center" wrapText="1"/>
    </xf>
    <xf numFmtId="4" fontId="40" fillId="0" borderId="10" xfId="2083" applyNumberFormat="1" applyFont="1" applyFill="1" applyBorder="1" applyAlignment="1">
      <alignment horizontal="center" vertical="center" wrapText="1"/>
    </xf>
    <xf numFmtId="4" fontId="4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horizontal="center" wrapText="1" shrinkToFit="1"/>
    </xf>
    <xf numFmtId="4" fontId="3" fillId="0" borderId="10" xfId="2392" applyNumberFormat="1" applyFont="1" applyFill="1" applyBorder="1" applyAlignment="1">
      <alignment horizontal="center" vertical="center" wrapText="1"/>
    </xf>
    <xf numFmtId="4" fontId="3" fillId="0" borderId="10" xfId="2392" applyNumberFormat="1" applyFont="1" applyFill="1" applyBorder="1" applyAlignment="1">
      <alignment horizontal="left" vertical="center" wrapText="1"/>
    </xf>
    <xf numFmtId="2" fontId="3" fillId="0" borderId="10" xfId="0" applyNumberFormat="1" applyFont="1" applyFill="1" applyBorder="1">
      <alignment horizontal="left" vertical="center" wrapText="1"/>
    </xf>
    <xf numFmtId="43" fontId="3" fillId="0" borderId="10" xfId="2392" applyFont="1" applyFill="1" applyBorder="1" applyAlignment="1">
      <alignment horizontal="left" vertical="center" wrapText="1"/>
    </xf>
    <xf numFmtId="4" fontId="40" fillId="0" borderId="0" xfId="2167" applyNumberFormat="1" applyFont="1" applyFill="1" applyBorder="1" applyAlignment="1">
      <alignment horizontal="center" vertical="center"/>
    </xf>
    <xf numFmtId="0" fontId="0" fillId="0" borderId="0" xfId="0" applyNumberFormat="1" applyFill="1">
      <alignment horizontal="left" vertical="center" wrapText="1"/>
    </xf>
    <xf numFmtId="0" fontId="25" fillId="0" borderId="0" xfId="0" applyFont="1" applyFill="1" applyAlignment="1">
      <alignment horizontal="center" vertical="center" wrapText="1" shrinkToFit="1"/>
    </xf>
    <xf numFmtId="0" fontId="46" fillId="0" borderId="0" xfId="0" applyFont="1" applyFill="1" applyAlignment="1">
      <alignment vertical="center" wrapText="1"/>
    </xf>
    <xf numFmtId="4" fontId="49" fillId="0" borderId="0" xfId="0" applyNumberFormat="1" applyFont="1" applyFill="1" applyAlignment="1">
      <alignment vertical="center" wrapText="1"/>
    </xf>
    <xf numFmtId="4" fontId="35" fillId="0" borderId="0" xfId="0" applyNumberFormat="1" applyFont="1" applyFill="1" applyBorder="1" applyAlignment="1">
      <alignment vertical="center" wrapText="1"/>
    </xf>
    <xf numFmtId="4" fontId="50" fillId="0" borderId="0" xfId="0" applyNumberFormat="1" applyFont="1" applyFill="1" applyAlignment="1">
      <alignment horizontal="center" vertical="center" wrapText="1"/>
    </xf>
    <xf numFmtId="164" fontId="3" fillId="0" borderId="0" xfId="0" applyNumberFormat="1" applyFont="1" applyFill="1">
      <alignment horizontal="left" vertical="center" wrapText="1"/>
    </xf>
    <xf numFmtId="3" fontId="0" fillId="0" borderId="0" xfId="0" applyNumberFormat="1" applyFill="1">
      <alignment horizontal="left" vertical="center" wrapText="1"/>
    </xf>
    <xf numFmtId="0" fontId="0" fillId="0" borderId="10" xfId="0" applyFill="1" applyBorder="1">
      <alignment horizontal="left" vertical="center" wrapText="1"/>
    </xf>
    <xf numFmtId="4" fontId="3" fillId="0" borderId="10" xfId="0" applyNumberFormat="1" applyFont="1" applyFill="1" applyBorder="1" applyAlignment="1">
      <alignment horizontal="center" vertical="center" textRotation="90" wrapText="1"/>
    </xf>
    <xf numFmtId="165" fontId="3" fillId="0" borderId="13" xfId="0" applyNumberFormat="1" applyFont="1" applyFill="1" applyBorder="1" applyAlignment="1">
      <alignment horizontal="center" vertical="center" textRotation="90" wrapText="1"/>
    </xf>
    <xf numFmtId="165" fontId="3" fillId="0" borderId="15" xfId="0" applyNumberFormat="1" applyFont="1" applyFill="1" applyBorder="1" applyAlignment="1">
      <alignment horizontal="center" vertical="center" textRotation="90" wrapText="1"/>
    </xf>
    <xf numFmtId="165" fontId="3" fillId="0" borderId="16" xfId="0" applyNumberFormat="1" applyFont="1" applyFill="1" applyBorder="1" applyAlignment="1">
      <alignment horizontal="center" vertical="center" textRotation="90" wrapText="1"/>
    </xf>
    <xf numFmtId="4" fontId="25" fillId="0" borderId="0" xfId="0" applyNumberFormat="1" applyFont="1" applyFill="1" applyBorder="1" applyAlignment="1">
      <alignment horizontal="right" vertical="center" wrapText="1"/>
    </xf>
    <xf numFmtId="4" fontId="3" fillId="0" borderId="13" xfId="0" applyNumberFormat="1" applyFont="1" applyFill="1" applyBorder="1" applyAlignment="1">
      <alignment horizontal="center" vertical="center" textRotation="90" wrapText="1"/>
    </xf>
    <xf numFmtId="0" fontId="40" fillId="0" borderId="10" xfId="0" applyFont="1" applyFill="1" applyBorder="1" applyAlignment="1">
      <alignment horizontal="left" vertical="center" wrapText="1"/>
    </xf>
    <xf numFmtId="0" fontId="43" fillId="0" borderId="10" xfId="0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textRotation="90" wrapText="1"/>
    </xf>
    <xf numFmtId="0" fontId="40" fillId="0" borderId="10" xfId="0" applyFont="1" applyFill="1" applyBorder="1" applyAlignment="1">
      <alignment horizontal="center" vertical="center" wrapText="1"/>
    </xf>
    <xf numFmtId="165" fontId="40" fillId="0" borderId="10" xfId="0" applyNumberFormat="1" applyFont="1" applyFill="1" applyBorder="1" applyAlignment="1">
      <alignment horizontal="center" vertical="center" textRotation="90" wrapText="1"/>
    </xf>
    <xf numFmtId="4" fontId="41" fillId="0" borderId="0" xfId="0" applyNumberFormat="1" applyFont="1" applyFill="1" applyBorder="1" applyAlignment="1">
      <alignment horizontal="right" vertical="center" wrapText="1"/>
    </xf>
    <xf numFmtId="0" fontId="42" fillId="0" borderId="0" xfId="0" applyFont="1" applyFill="1" applyAlignment="1">
      <alignment horizontal="center" wrapText="1" shrinkToFit="1"/>
    </xf>
    <xf numFmtId="0" fontId="40" fillId="0" borderId="13" xfId="0" applyFont="1" applyFill="1" applyBorder="1" applyAlignment="1">
      <alignment horizontal="center" vertical="center" wrapText="1"/>
    </xf>
    <xf numFmtId="0" fontId="40" fillId="0" borderId="15" xfId="0" applyFont="1" applyFill="1" applyBorder="1" applyAlignment="1">
      <alignment horizontal="center" vertical="center" wrapText="1"/>
    </xf>
    <xf numFmtId="0" fontId="40" fillId="0" borderId="16" xfId="0" applyFont="1" applyFill="1" applyBorder="1" applyAlignment="1">
      <alignment horizontal="center" vertical="center" wrapText="1"/>
    </xf>
    <xf numFmtId="4" fontId="40" fillId="0" borderId="13" xfId="0" applyNumberFormat="1" applyFont="1" applyFill="1" applyBorder="1" applyAlignment="1">
      <alignment horizontal="center" vertical="center" textRotation="90" wrapText="1"/>
    </xf>
    <xf numFmtId="4" fontId="40" fillId="0" borderId="15" xfId="0" applyNumberFormat="1" applyFont="1" applyFill="1" applyBorder="1" applyAlignment="1">
      <alignment horizontal="center" vertical="center" textRotation="90" wrapText="1"/>
    </xf>
    <xf numFmtId="4" fontId="40" fillId="0" borderId="16" xfId="0" applyNumberFormat="1" applyFont="1" applyFill="1" applyBorder="1" applyAlignment="1">
      <alignment horizontal="center" vertical="center" textRotation="90" wrapText="1"/>
    </xf>
    <xf numFmtId="0" fontId="40" fillId="0" borderId="0" xfId="0" applyFont="1" applyFill="1" applyBorder="1" applyAlignment="1">
      <alignment horizontal="center" vertical="center" wrapText="1"/>
    </xf>
    <xf numFmtId="4" fontId="40" fillId="0" borderId="10" xfId="0" applyNumberFormat="1" applyFont="1" applyFill="1" applyBorder="1" applyAlignment="1">
      <alignment horizontal="center" vertical="center" wrapText="1"/>
    </xf>
    <xf numFmtId="4" fontId="40" fillId="0" borderId="10" xfId="0" applyNumberFormat="1" applyFont="1" applyFill="1" applyBorder="1" applyAlignment="1">
      <alignment horizontal="center" vertical="center" textRotation="90" wrapText="1"/>
    </xf>
    <xf numFmtId="0" fontId="40" fillId="0" borderId="0" xfId="0" applyFont="1" applyFill="1" applyAlignment="1">
      <alignment horizontal="center" vertical="center" wrapText="1"/>
    </xf>
    <xf numFmtId="0" fontId="40" fillId="0" borderId="10" xfId="0" applyNumberFormat="1" applyFont="1" applyFill="1" applyBorder="1" applyAlignment="1">
      <alignment horizontal="center" vertical="center" textRotation="90" wrapText="1"/>
    </xf>
    <xf numFmtId="49" fontId="40" fillId="0" borderId="10" xfId="0" applyNumberFormat="1" applyFont="1" applyFill="1" applyBorder="1" applyAlignment="1">
      <alignment horizontal="center" vertical="center" textRotation="90" wrapText="1"/>
    </xf>
    <xf numFmtId="165" fontId="40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justify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45" fillId="0" borderId="14" xfId="0" applyFont="1" applyFill="1" applyBorder="1" applyAlignment="1">
      <alignment horizontal="center" vertical="center" wrapText="1" shrinkToFit="1"/>
    </xf>
    <xf numFmtId="4" fontId="35" fillId="0" borderId="0" xfId="0" applyNumberFormat="1" applyFont="1" applyFill="1" applyBorder="1" applyAlignment="1">
      <alignment horizontal="right" vertical="center" wrapText="1"/>
    </xf>
    <xf numFmtId="0" fontId="30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center" wrapText="1" shrinkToFi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5" fillId="0" borderId="0" xfId="0" applyNumberFormat="1" applyFont="1" applyFill="1" applyBorder="1" applyAlignment="1">
      <alignment horizontal="left" vertical="center" wrapText="1"/>
    </xf>
    <xf numFmtId="0" fontId="35" fillId="0" borderId="0" xfId="0" applyFont="1" applyFill="1" applyBorder="1" applyAlignment="1">
      <alignment horizontal="left" vertical="center" wrapText="1"/>
    </xf>
    <xf numFmtId="0" fontId="28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5" xfId="0" applyFont="1" applyFill="1" applyBorder="1">
      <alignment horizontal="left" vertical="center" wrapText="1"/>
    </xf>
    <xf numFmtId="0" fontId="3" fillId="0" borderId="16" xfId="0" applyFont="1" applyFill="1" applyBorder="1">
      <alignment horizontal="left" vertical="center" wrapText="1"/>
    </xf>
    <xf numFmtId="165" fontId="3" fillId="0" borderId="13" xfId="0" applyNumberFormat="1" applyFont="1" applyFill="1" applyBorder="1" applyAlignment="1">
      <alignment horizontal="center" vertical="center" wrapText="1"/>
    </xf>
    <xf numFmtId="165" fontId="3" fillId="0" borderId="16" xfId="0" applyNumberFormat="1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center" vertical="center" wrapText="1"/>
    </xf>
    <xf numFmtId="0" fontId="47" fillId="0" borderId="0" xfId="0" applyFont="1" applyFill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textRotation="90" wrapText="1"/>
    </xf>
    <xf numFmtId="165" fontId="3" fillId="0" borderId="10" xfId="0" applyNumberFormat="1" applyFont="1" applyFill="1" applyBorder="1" applyAlignment="1">
      <alignment horizontal="center" vertical="center" textRotation="90" wrapText="1"/>
    </xf>
    <xf numFmtId="4" fontId="3" fillId="0" borderId="10" xfId="0" applyNumberFormat="1" applyFont="1" applyFill="1" applyBorder="1" applyAlignment="1">
      <alignment horizontal="center" vertical="center" textRotation="90" wrapText="1"/>
    </xf>
    <xf numFmtId="0" fontId="3" fillId="0" borderId="10" xfId="0" applyNumberFormat="1" applyFont="1" applyFill="1" applyBorder="1" applyAlignment="1">
      <alignment horizontal="center" vertical="center" textRotation="90" wrapText="1"/>
    </xf>
    <xf numFmtId="0" fontId="43" fillId="0" borderId="10" xfId="0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center" vertical="center" textRotation="90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4" fontId="3" fillId="0" borderId="16" xfId="0" applyNumberFormat="1" applyFont="1" applyFill="1" applyBorder="1" applyAlignment="1">
      <alignment horizontal="center" vertical="center" wrapText="1"/>
    </xf>
    <xf numFmtId="4" fontId="3" fillId="0" borderId="20" xfId="0" applyNumberFormat="1" applyFont="1" applyFill="1" applyBorder="1" applyAlignment="1">
      <alignment horizontal="center" vertical="center" textRotation="90" wrapText="1"/>
    </xf>
    <xf numFmtId="4" fontId="3" fillId="0" borderId="21" xfId="0" applyNumberFormat="1" applyFont="1" applyFill="1" applyBorder="1" applyAlignment="1">
      <alignment horizontal="center" vertical="center" textRotation="90" wrapText="1"/>
    </xf>
    <xf numFmtId="165" fontId="3" fillId="0" borderId="15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0" fontId="3" fillId="0" borderId="16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0" fillId="0" borderId="21" xfId="0" applyFill="1" applyBorder="1">
      <alignment horizontal="left" vertical="center" wrapText="1"/>
    </xf>
    <xf numFmtId="0" fontId="0" fillId="0" borderId="18" xfId="0" applyFill="1" applyBorder="1">
      <alignment horizontal="left" vertical="center" wrapText="1"/>
    </xf>
    <xf numFmtId="0" fontId="0" fillId="0" borderId="19" xfId="0" applyFill="1" applyBorder="1">
      <alignment horizontal="left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textRotation="90" wrapText="1"/>
    </xf>
    <xf numFmtId="0" fontId="0" fillId="0" borderId="16" xfId="0" applyFill="1" applyBorder="1">
      <alignment horizontal="left" vertical="center" wrapText="1"/>
    </xf>
    <xf numFmtId="0" fontId="24" fillId="0" borderId="20" xfId="2166" applyFont="1" applyFill="1" applyBorder="1" applyAlignment="1">
      <alignment horizontal="center" vertical="center" textRotation="90" wrapText="1"/>
    </xf>
    <xf numFmtId="0" fontId="3" fillId="0" borderId="16" xfId="0" applyFont="1" applyFill="1" applyBorder="1" applyAlignment="1">
      <alignment horizontal="center" vertical="center" textRotation="90" wrapText="1"/>
    </xf>
    <xf numFmtId="4" fontId="3" fillId="0" borderId="20" xfId="0" applyNumberFormat="1" applyFont="1" applyFill="1" applyBorder="1" applyAlignment="1">
      <alignment horizontal="center" vertical="center" wrapText="1"/>
    </xf>
    <xf numFmtId="4" fontId="3" fillId="0" borderId="23" xfId="0" applyNumberFormat="1" applyFont="1" applyFill="1" applyBorder="1" applyAlignment="1">
      <alignment horizontal="center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65" fontId="3" fillId="0" borderId="13" xfId="0" applyNumberFormat="1" applyFont="1" applyFill="1" applyBorder="1" applyAlignment="1">
      <alignment horizontal="center" vertical="center" textRotation="90" wrapText="1"/>
    </xf>
    <xf numFmtId="165" fontId="3" fillId="0" borderId="15" xfId="0" applyNumberFormat="1" applyFont="1" applyFill="1" applyBorder="1" applyAlignment="1">
      <alignment horizontal="center" vertical="center" textRotation="90" wrapText="1"/>
    </xf>
    <xf numFmtId="165" fontId="3" fillId="0" borderId="16" xfId="0" applyNumberFormat="1" applyFont="1" applyFill="1" applyBorder="1" applyAlignment="1">
      <alignment horizontal="center" vertical="center" textRotation="90" wrapText="1"/>
    </xf>
    <xf numFmtId="4" fontId="3" fillId="0" borderId="13" xfId="0" applyNumberFormat="1" applyFont="1" applyFill="1" applyBorder="1" applyAlignment="1">
      <alignment horizontal="center" vertical="center" textRotation="90" wrapText="1"/>
    </xf>
    <xf numFmtId="4" fontId="3" fillId="0" borderId="16" xfId="0" applyNumberFormat="1" applyFont="1" applyFill="1" applyBorder="1" applyAlignment="1">
      <alignment horizontal="center" vertical="center" textRotation="90" wrapText="1"/>
    </xf>
    <xf numFmtId="0" fontId="43" fillId="0" borderId="11" xfId="0" applyFont="1" applyFill="1" applyBorder="1" applyAlignment="1">
      <alignment horizontal="center" vertical="center" wrapText="1"/>
    </xf>
    <xf numFmtId="0" fontId="43" fillId="0" borderId="17" xfId="0" applyFont="1" applyFill="1" applyBorder="1" applyAlignment="1">
      <alignment horizontal="center" vertical="center" wrapText="1"/>
    </xf>
    <xf numFmtId="0" fontId="43" fillId="0" borderId="12" xfId="0" applyFont="1" applyFill="1" applyBorder="1" applyAlignment="1">
      <alignment horizontal="center" vertical="center" wrapText="1"/>
    </xf>
    <xf numFmtId="0" fontId="43" fillId="0" borderId="22" xfId="0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90" wrapText="1"/>
    </xf>
    <xf numFmtId="0" fontId="42" fillId="0" borderId="0" xfId="0" applyFont="1" applyFill="1" applyAlignment="1">
      <alignment wrapText="1" shrinkToFit="1"/>
    </xf>
    <xf numFmtId="4" fontId="25" fillId="0" borderId="0" xfId="0" applyNumberFormat="1" applyFont="1" applyFill="1" applyBorder="1" applyAlignment="1">
      <alignment horizontal="right" vertical="center" wrapText="1"/>
    </xf>
    <xf numFmtId="0" fontId="25" fillId="0" borderId="18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  <xf numFmtId="0" fontId="25" fillId="0" borderId="19" xfId="0" applyFont="1" applyFill="1" applyBorder="1" applyAlignment="1">
      <alignment horizontal="center" vertical="center" wrapText="1"/>
    </xf>
  </cellXfs>
  <cellStyles count="2437">
    <cellStyle name="20% — акцент1" xfId="1"/>
    <cellStyle name="20% - Акцент1 10" xfId="2"/>
    <cellStyle name="20% - Акцент1 11" xfId="3"/>
    <cellStyle name="20% - Акцент1 12" xfId="4"/>
    <cellStyle name="20% - Акцент1 13" xfId="5"/>
    <cellStyle name="20% - Акцент1 14" xfId="6"/>
    <cellStyle name="20% - Акцент1 15" xfId="7"/>
    <cellStyle name="20% - Акцент1 16" xfId="8"/>
    <cellStyle name="20% - Акцент1 17" xfId="9"/>
    <cellStyle name="20% - Акцент1 18" xfId="10"/>
    <cellStyle name="20% - Акцент1 19" xfId="11"/>
    <cellStyle name="20% - Акцент1 2" xfId="12"/>
    <cellStyle name="20% — акцент1 2" xfId="13"/>
    <cellStyle name="20% - Акцент1 2_Приложение 1" xfId="14"/>
    <cellStyle name="20% — акцент1 2_Приложение 1" xfId="15"/>
    <cellStyle name="20% - Акцент1 2_Приложение 1_1" xfId="16"/>
    <cellStyle name="20% — акцент1 2_Приложение 2" xfId="17"/>
    <cellStyle name="20% - Акцент1 2_Приложение 2_1" xfId="18"/>
    <cellStyle name="20% — акцент1 2_Стоимость" xfId="19"/>
    <cellStyle name="20% - Акцент1 2_Стоимость_1" xfId="20"/>
    <cellStyle name="20% — акцент1 2_Стоимость_1" xfId="21"/>
    <cellStyle name="20% - Акцент1 2_Стоимость_Стоимость" xfId="22"/>
    <cellStyle name="20% — акцент1 2_Стоимость_Стоимость" xfId="23"/>
    <cellStyle name="20% - Акцент1 20" xfId="24"/>
    <cellStyle name="20% - Акцент1 21" xfId="25"/>
    <cellStyle name="20% - Акцент1 22" xfId="26"/>
    <cellStyle name="20% - Акцент1 23" xfId="27"/>
    <cellStyle name="20% - Акцент1 24" xfId="28"/>
    <cellStyle name="20% - Акцент1 25" xfId="29"/>
    <cellStyle name="20% - Акцент1 26" xfId="30"/>
    <cellStyle name="20% - Акцент1 27" xfId="31"/>
    <cellStyle name="20% - Акцент1 28" xfId="32"/>
    <cellStyle name="20% - Акцент1 29" xfId="33"/>
    <cellStyle name="20% - Акцент1 3" xfId="34"/>
    <cellStyle name="20% — акцент1 3" xfId="35"/>
    <cellStyle name="20% - Акцент1 3_Приложение 1" xfId="36"/>
    <cellStyle name="20% — акцент1 3_Приложение 1" xfId="37"/>
    <cellStyle name="20% - Акцент1 3_Приложение 1_1" xfId="38"/>
    <cellStyle name="20% — акцент1 3_Приложение 2" xfId="39"/>
    <cellStyle name="20% - Акцент1 3_Приложение 2_1" xfId="40"/>
    <cellStyle name="20% — акцент1 3_Стоимость" xfId="41"/>
    <cellStyle name="20% - Акцент1 3_Стоимость_1" xfId="42"/>
    <cellStyle name="20% — акцент1 3_Стоимость_1" xfId="43"/>
    <cellStyle name="20% - Акцент1 3_Стоимость_Стоимость" xfId="44"/>
    <cellStyle name="20% — акцент1 3_Стоимость_Стоимость" xfId="45"/>
    <cellStyle name="20% - Акцент1 30" xfId="46"/>
    <cellStyle name="20% - Акцент1 31" xfId="47"/>
    <cellStyle name="20% - Акцент1 32" xfId="48"/>
    <cellStyle name="20% - Акцент1 33" xfId="49"/>
    <cellStyle name="20% - Акцент1 34" xfId="50"/>
    <cellStyle name="20% - Акцент1 35" xfId="51"/>
    <cellStyle name="20% - Акцент1 36" xfId="52"/>
    <cellStyle name="20% - Акцент1 37" xfId="53"/>
    <cellStyle name="20% - Акцент1 38" xfId="54"/>
    <cellStyle name="20% - Акцент1 39" xfId="55"/>
    <cellStyle name="20% - Акцент1 4" xfId="56"/>
    <cellStyle name="20% — акцент1 4" xfId="57"/>
    <cellStyle name="20% - Акцент1 4_Приложение 1" xfId="58"/>
    <cellStyle name="20% — акцент1 4_Приложение 1" xfId="59"/>
    <cellStyle name="20% - Акцент1 4_Приложение 1_1" xfId="60"/>
    <cellStyle name="20% — акцент1 4_Приложение 2" xfId="61"/>
    <cellStyle name="20% - Акцент1 4_Приложение 2_1" xfId="62"/>
    <cellStyle name="20% — акцент1 4_Стоимость" xfId="63"/>
    <cellStyle name="20% - Акцент1 4_Стоимость_1" xfId="64"/>
    <cellStyle name="20% — акцент1 4_Стоимость_1" xfId="65"/>
    <cellStyle name="20% - Акцент1 4_Стоимость_Стоимость" xfId="66"/>
    <cellStyle name="20% — акцент1 4_Стоимость_Стоимость" xfId="67"/>
    <cellStyle name="20% - Акцент1 40" xfId="68"/>
    <cellStyle name="20% - Акцент1 41" xfId="69"/>
    <cellStyle name="20% - Акцент1 42" xfId="70"/>
    <cellStyle name="20% - Акцент1 43" xfId="71"/>
    <cellStyle name="20% - Акцент1 44" xfId="72"/>
    <cellStyle name="20% - Акцент1 45" xfId="73"/>
    <cellStyle name="20% - Акцент1 5" xfId="74"/>
    <cellStyle name="20% - Акцент1 6" xfId="75"/>
    <cellStyle name="20% - Акцент1 7" xfId="76"/>
    <cellStyle name="20% - Акцент1 8" xfId="77"/>
    <cellStyle name="20% - Акцент1 9" xfId="78"/>
    <cellStyle name="20% — акцент1_Стоимость" xfId="79"/>
    <cellStyle name="20% — акцент2" xfId="80"/>
    <cellStyle name="20% - Акцент2 10" xfId="81"/>
    <cellStyle name="20% - Акцент2 11" xfId="82"/>
    <cellStyle name="20% - Акцент2 12" xfId="83"/>
    <cellStyle name="20% - Акцент2 13" xfId="84"/>
    <cellStyle name="20% - Акцент2 14" xfId="85"/>
    <cellStyle name="20% - Акцент2 15" xfId="86"/>
    <cellStyle name="20% - Акцент2 16" xfId="87"/>
    <cellStyle name="20% - Акцент2 17" xfId="88"/>
    <cellStyle name="20% - Акцент2 18" xfId="89"/>
    <cellStyle name="20% - Акцент2 19" xfId="90"/>
    <cellStyle name="20% - Акцент2 2" xfId="91"/>
    <cellStyle name="20% — акцент2 2" xfId="92"/>
    <cellStyle name="20% - Акцент2 2_Приложение 1" xfId="93"/>
    <cellStyle name="20% — акцент2 2_Приложение 1" xfId="94"/>
    <cellStyle name="20% - Акцент2 2_Приложение 1_1" xfId="95"/>
    <cellStyle name="20% — акцент2 2_Приложение 2" xfId="96"/>
    <cellStyle name="20% - Акцент2 2_Приложение 2_1" xfId="97"/>
    <cellStyle name="20% — акцент2 2_Стоимость" xfId="98"/>
    <cellStyle name="20% - Акцент2 2_Стоимость_1" xfId="99"/>
    <cellStyle name="20% — акцент2 2_Стоимость_1" xfId="100"/>
    <cellStyle name="20% - Акцент2 2_Стоимость_Стоимость" xfId="101"/>
    <cellStyle name="20% — акцент2 2_Стоимость_Стоимость" xfId="102"/>
    <cellStyle name="20% - Акцент2 20" xfId="103"/>
    <cellStyle name="20% - Акцент2 21" xfId="104"/>
    <cellStyle name="20% - Акцент2 22" xfId="105"/>
    <cellStyle name="20% - Акцент2 23" xfId="106"/>
    <cellStyle name="20% - Акцент2 24" xfId="107"/>
    <cellStyle name="20% - Акцент2 25" xfId="108"/>
    <cellStyle name="20% - Акцент2 26" xfId="109"/>
    <cellStyle name="20% - Акцент2 27" xfId="110"/>
    <cellStyle name="20% - Акцент2 28" xfId="111"/>
    <cellStyle name="20% - Акцент2 29" xfId="112"/>
    <cellStyle name="20% - Акцент2 3" xfId="113"/>
    <cellStyle name="20% — акцент2 3" xfId="114"/>
    <cellStyle name="20% - Акцент2 3_Приложение 1" xfId="115"/>
    <cellStyle name="20% — акцент2 3_Приложение 1" xfId="116"/>
    <cellStyle name="20% - Акцент2 3_Приложение 1_1" xfId="117"/>
    <cellStyle name="20% — акцент2 3_Приложение 2" xfId="118"/>
    <cellStyle name="20% - Акцент2 3_Приложение 2_1" xfId="119"/>
    <cellStyle name="20% — акцент2 3_Стоимость" xfId="120"/>
    <cellStyle name="20% - Акцент2 3_Стоимость_1" xfId="121"/>
    <cellStyle name="20% — акцент2 3_Стоимость_1" xfId="122"/>
    <cellStyle name="20% - Акцент2 3_Стоимость_Стоимость" xfId="123"/>
    <cellStyle name="20% — акцент2 3_Стоимость_Стоимость" xfId="124"/>
    <cellStyle name="20% - Акцент2 30" xfId="125"/>
    <cellStyle name="20% - Акцент2 31" xfId="126"/>
    <cellStyle name="20% - Акцент2 32" xfId="127"/>
    <cellStyle name="20% - Акцент2 33" xfId="128"/>
    <cellStyle name="20% - Акцент2 34" xfId="129"/>
    <cellStyle name="20% - Акцент2 35" xfId="130"/>
    <cellStyle name="20% - Акцент2 36" xfId="131"/>
    <cellStyle name="20% - Акцент2 37" xfId="132"/>
    <cellStyle name="20% - Акцент2 38" xfId="133"/>
    <cellStyle name="20% - Акцент2 39" xfId="134"/>
    <cellStyle name="20% - Акцент2 4" xfId="135"/>
    <cellStyle name="20% — акцент2 4" xfId="136"/>
    <cellStyle name="20% - Акцент2 4_Приложение 1" xfId="137"/>
    <cellStyle name="20% — акцент2 4_Приложение 1" xfId="138"/>
    <cellStyle name="20% - Акцент2 4_Приложение 1_1" xfId="139"/>
    <cellStyle name="20% — акцент2 4_Приложение 2" xfId="140"/>
    <cellStyle name="20% - Акцент2 4_Приложение 2_1" xfId="141"/>
    <cellStyle name="20% — акцент2 4_Стоимость" xfId="142"/>
    <cellStyle name="20% - Акцент2 4_Стоимость_1" xfId="143"/>
    <cellStyle name="20% — акцент2 4_Стоимость_1" xfId="144"/>
    <cellStyle name="20% - Акцент2 4_Стоимость_Стоимость" xfId="145"/>
    <cellStyle name="20% — акцент2 4_Стоимость_Стоимость" xfId="146"/>
    <cellStyle name="20% - Акцент2 40" xfId="147"/>
    <cellStyle name="20% - Акцент2 41" xfId="148"/>
    <cellStyle name="20% - Акцент2 42" xfId="149"/>
    <cellStyle name="20% - Акцент2 43" xfId="150"/>
    <cellStyle name="20% - Акцент2 44" xfId="151"/>
    <cellStyle name="20% - Акцент2 45" xfId="152"/>
    <cellStyle name="20% - Акцент2 5" xfId="153"/>
    <cellStyle name="20% - Акцент2 6" xfId="154"/>
    <cellStyle name="20% - Акцент2 7" xfId="155"/>
    <cellStyle name="20% - Акцент2 8" xfId="156"/>
    <cellStyle name="20% - Акцент2 9" xfId="157"/>
    <cellStyle name="20% — акцент2_Стоимость" xfId="158"/>
    <cellStyle name="20% — акцент3" xfId="159"/>
    <cellStyle name="20% - Акцент3 10" xfId="160"/>
    <cellStyle name="20% - Акцент3 11" xfId="161"/>
    <cellStyle name="20% - Акцент3 12" xfId="162"/>
    <cellStyle name="20% - Акцент3 13" xfId="163"/>
    <cellStyle name="20% - Акцент3 14" xfId="164"/>
    <cellStyle name="20% - Акцент3 15" xfId="165"/>
    <cellStyle name="20% - Акцент3 16" xfId="166"/>
    <cellStyle name="20% - Акцент3 17" xfId="167"/>
    <cellStyle name="20% - Акцент3 18" xfId="168"/>
    <cellStyle name="20% - Акцент3 19" xfId="169"/>
    <cellStyle name="20% - Акцент3 2" xfId="170"/>
    <cellStyle name="20% — акцент3 2" xfId="171"/>
    <cellStyle name="20% - Акцент3 2_Приложение 1" xfId="172"/>
    <cellStyle name="20% — акцент3 2_Приложение 1" xfId="173"/>
    <cellStyle name="20% - Акцент3 2_Приложение 1_1" xfId="174"/>
    <cellStyle name="20% — акцент3 2_Приложение 2" xfId="175"/>
    <cellStyle name="20% - Акцент3 2_Приложение 2_1" xfId="176"/>
    <cellStyle name="20% — акцент3 2_Стоимость" xfId="177"/>
    <cellStyle name="20% - Акцент3 2_Стоимость_1" xfId="178"/>
    <cellStyle name="20% — акцент3 2_Стоимость_1" xfId="179"/>
    <cellStyle name="20% - Акцент3 2_Стоимость_Стоимость" xfId="180"/>
    <cellStyle name="20% — акцент3 2_Стоимость_Стоимость" xfId="181"/>
    <cellStyle name="20% - Акцент3 20" xfId="182"/>
    <cellStyle name="20% - Акцент3 21" xfId="183"/>
    <cellStyle name="20% - Акцент3 22" xfId="184"/>
    <cellStyle name="20% - Акцент3 23" xfId="185"/>
    <cellStyle name="20% - Акцент3 24" xfId="186"/>
    <cellStyle name="20% - Акцент3 25" xfId="187"/>
    <cellStyle name="20% - Акцент3 26" xfId="188"/>
    <cellStyle name="20% - Акцент3 27" xfId="189"/>
    <cellStyle name="20% - Акцент3 28" xfId="190"/>
    <cellStyle name="20% - Акцент3 29" xfId="191"/>
    <cellStyle name="20% - Акцент3 3" xfId="192"/>
    <cellStyle name="20% — акцент3 3" xfId="193"/>
    <cellStyle name="20% - Акцент3 3_Приложение 1" xfId="194"/>
    <cellStyle name="20% — акцент3 3_Приложение 1" xfId="195"/>
    <cellStyle name="20% - Акцент3 3_Приложение 1_1" xfId="196"/>
    <cellStyle name="20% — акцент3 3_Приложение 2" xfId="197"/>
    <cellStyle name="20% - Акцент3 3_Приложение 2_1" xfId="198"/>
    <cellStyle name="20% — акцент3 3_Стоимость" xfId="199"/>
    <cellStyle name="20% - Акцент3 3_Стоимость_1" xfId="200"/>
    <cellStyle name="20% — акцент3 3_Стоимость_1" xfId="201"/>
    <cellStyle name="20% - Акцент3 3_Стоимость_Стоимость" xfId="202"/>
    <cellStyle name="20% — акцент3 3_Стоимость_Стоимость" xfId="203"/>
    <cellStyle name="20% - Акцент3 30" xfId="204"/>
    <cellStyle name="20% - Акцент3 31" xfId="205"/>
    <cellStyle name="20% - Акцент3 32" xfId="206"/>
    <cellStyle name="20% - Акцент3 33" xfId="207"/>
    <cellStyle name="20% - Акцент3 34" xfId="208"/>
    <cellStyle name="20% - Акцент3 35" xfId="209"/>
    <cellStyle name="20% - Акцент3 36" xfId="210"/>
    <cellStyle name="20% - Акцент3 37" xfId="211"/>
    <cellStyle name="20% - Акцент3 38" xfId="212"/>
    <cellStyle name="20% - Акцент3 39" xfId="213"/>
    <cellStyle name="20% - Акцент3 4" xfId="214"/>
    <cellStyle name="20% — акцент3 4" xfId="215"/>
    <cellStyle name="20% - Акцент3 4_Приложение 1" xfId="216"/>
    <cellStyle name="20% — акцент3 4_Приложение 1" xfId="217"/>
    <cellStyle name="20% - Акцент3 4_Приложение 1_1" xfId="218"/>
    <cellStyle name="20% — акцент3 4_Приложение 2" xfId="219"/>
    <cellStyle name="20% - Акцент3 4_Приложение 2_1" xfId="220"/>
    <cellStyle name="20% — акцент3 4_Стоимость" xfId="221"/>
    <cellStyle name="20% - Акцент3 4_Стоимость_1" xfId="222"/>
    <cellStyle name="20% — акцент3 4_Стоимость_1" xfId="223"/>
    <cellStyle name="20% - Акцент3 4_Стоимость_Стоимость" xfId="224"/>
    <cellStyle name="20% — акцент3 4_Стоимость_Стоимость" xfId="225"/>
    <cellStyle name="20% - Акцент3 40" xfId="226"/>
    <cellStyle name="20% - Акцент3 41" xfId="227"/>
    <cellStyle name="20% - Акцент3 42" xfId="228"/>
    <cellStyle name="20% - Акцент3 43" xfId="229"/>
    <cellStyle name="20% - Акцент3 44" xfId="230"/>
    <cellStyle name="20% - Акцент3 45" xfId="231"/>
    <cellStyle name="20% - Акцент3 5" xfId="232"/>
    <cellStyle name="20% - Акцент3 6" xfId="233"/>
    <cellStyle name="20% - Акцент3 7" xfId="234"/>
    <cellStyle name="20% - Акцент3 8" xfId="235"/>
    <cellStyle name="20% - Акцент3 9" xfId="236"/>
    <cellStyle name="20% — акцент3_Стоимость" xfId="237"/>
    <cellStyle name="20% — акцент4" xfId="238"/>
    <cellStyle name="20% - Акцент4 10" xfId="239"/>
    <cellStyle name="20% - Акцент4 11" xfId="240"/>
    <cellStyle name="20% - Акцент4 12" xfId="241"/>
    <cellStyle name="20% - Акцент4 13" xfId="242"/>
    <cellStyle name="20% - Акцент4 14" xfId="243"/>
    <cellStyle name="20% - Акцент4 15" xfId="244"/>
    <cellStyle name="20% - Акцент4 16" xfId="245"/>
    <cellStyle name="20% - Акцент4 17" xfId="246"/>
    <cellStyle name="20% - Акцент4 18" xfId="247"/>
    <cellStyle name="20% - Акцент4 19" xfId="248"/>
    <cellStyle name="20% - Акцент4 2" xfId="249"/>
    <cellStyle name="20% — акцент4 2" xfId="250"/>
    <cellStyle name="20% - Акцент4 2_Приложение 1" xfId="251"/>
    <cellStyle name="20% — акцент4 2_Приложение 1" xfId="252"/>
    <cellStyle name="20% - Акцент4 2_Приложение 1_1" xfId="253"/>
    <cellStyle name="20% — акцент4 2_Приложение 2" xfId="254"/>
    <cellStyle name="20% - Акцент4 2_Приложение 2_1" xfId="255"/>
    <cellStyle name="20% — акцент4 2_Стоимость" xfId="256"/>
    <cellStyle name="20% - Акцент4 2_Стоимость_1" xfId="257"/>
    <cellStyle name="20% — акцент4 2_Стоимость_1" xfId="258"/>
    <cellStyle name="20% - Акцент4 2_Стоимость_Стоимость" xfId="259"/>
    <cellStyle name="20% — акцент4 2_Стоимость_Стоимость" xfId="260"/>
    <cellStyle name="20% - Акцент4 20" xfId="261"/>
    <cellStyle name="20% - Акцент4 21" xfId="262"/>
    <cellStyle name="20% - Акцент4 22" xfId="263"/>
    <cellStyle name="20% - Акцент4 23" xfId="264"/>
    <cellStyle name="20% - Акцент4 24" xfId="265"/>
    <cellStyle name="20% - Акцент4 25" xfId="266"/>
    <cellStyle name="20% - Акцент4 26" xfId="267"/>
    <cellStyle name="20% - Акцент4 27" xfId="268"/>
    <cellStyle name="20% - Акцент4 28" xfId="269"/>
    <cellStyle name="20% - Акцент4 29" xfId="270"/>
    <cellStyle name="20% - Акцент4 3" xfId="271"/>
    <cellStyle name="20% — акцент4 3" xfId="272"/>
    <cellStyle name="20% - Акцент4 3_Приложение 1" xfId="273"/>
    <cellStyle name="20% — акцент4 3_Приложение 1" xfId="274"/>
    <cellStyle name="20% - Акцент4 3_Приложение 1_1" xfId="275"/>
    <cellStyle name="20% — акцент4 3_Приложение 2" xfId="276"/>
    <cellStyle name="20% - Акцент4 3_Приложение 2_1" xfId="277"/>
    <cellStyle name="20% — акцент4 3_Стоимость" xfId="278"/>
    <cellStyle name="20% - Акцент4 3_Стоимость_1" xfId="279"/>
    <cellStyle name="20% — акцент4 3_Стоимость_1" xfId="280"/>
    <cellStyle name="20% - Акцент4 3_Стоимость_Стоимость" xfId="281"/>
    <cellStyle name="20% — акцент4 3_Стоимость_Стоимость" xfId="282"/>
    <cellStyle name="20% - Акцент4 30" xfId="283"/>
    <cellStyle name="20% - Акцент4 31" xfId="284"/>
    <cellStyle name="20% - Акцент4 32" xfId="285"/>
    <cellStyle name="20% - Акцент4 33" xfId="286"/>
    <cellStyle name="20% - Акцент4 34" xfId="287"/>
    <cellStyle name="20% - Акцент4 35" xfId="288"/>
    <cellStyle name="20% - Акцент4 36" xfId="289"/>
    <cellStyle name="20% - Акцент4 37" xfId="290"/>
    <cellStyle name="20% - Акцент4 38" xfId="291"/>
    <cellStyle name="20% - Акцент4 39" xfId="292"/>
    <cellStyle name="20% - Акцент4 4" xfId="293"/>
    <cellStyle name="20% — акцент4 4" xfId="294"/>
    <cellStyle name="20% - Акцент4 4_Приложение 1" xfId="295"/>
    <cellStyle name="20% — акцент4 4_Приложение 1" xfId="296"/>
    <cellStyle name="20% - Акцент4 4_Приложение 1_1" xfId="297"/>
    <cellStyle name="20% — акцент4 4_Приложение 2" xfId="298"/>
    <cellStyle name="20% - Акцент4 4_Приложение 2_1" xfId="299"/>
    <cellStyle name="20% — акцент4 4_Стоимость" xfId="300"/>
    <cellStyle name="20% - Акцент4 4_Стоимость_1" xfId="301"/>
    <cellStyle name="20% — акцент4 4_Стоимость_1" xfId="302"/>
    <cellStyle name="20% - Акцент4 4_Стоимость_Стоимость" xfId="303"/>
    <cellStyle name="20% — акцент4 4_Стоимость_Стоимость" xfId="304"/>
    <cellStyle name="20% - Акцент4 40" xfId="305"/>
    <cellStyle name="20% - Акцент4 41" xfId="306"/>
    <cellStyle name="20% - Акцент4 42" xfId="307"/>
    <cellStyle name="20% - Акцент4 43" xfId="308"/>
    <cellStyle name="20% - Акцент4 44" xfId="309"/>
    <cellStyle name="20% - Акцент4 45" xfId="310"/>
    <cellStyle name="20% - Акцент4 5" xfId="311"/>
    <cellStyle name="20% - Акцент4 6" xfId="312"/>
    <cellStyle name="20% - Акцент4 7" xfId="313"/>
    <cellStyle name="20% - Акцент4 8" xfId="314"/>
    <cellStyle name="20% - Акцент4 9" xfId="315"/>
    <cellStyle name="20% — акцент4_Стоимость" xfId="316"/>
    <cellStyle name="20% — акцент5" xfId="317"/>
    <cellStyle name="20% - Акцент5 10" xfId="318"/>
    <cellStyle name="20% - Акцент5 11" xfId="319"/>
    <cellStyle name="20% - Акцент5 12" xfId="320"/>
    <cellStyle name="20% - Акцент5 13" xfId="321"/>
    <cellStyle name="20% - Акцент5 14" xfId="322"/>
    <cellStyle name="20% - Акцент5 15" xfId="323"/>
    <cellStyle name="20% - Акцент5 16" xfId="324"/>
    <cellStyle name="20% - Акцент5 17" xfId="325"/>
    <cellStyle name="20% - Акцент5 18" xfId="326"/>
    <cellStyle name="20% - Акцент5 19" xfId="327"/>
    <cellStyle name="20% - Акцент5 2" xfId="328"/>
    <cellStyle name="20% — акцент5 2" xfId="329"/>
    <cellStyle name="20% - Акцент5 2_Приложение 1" xfId="330"/>
    <cellStyle name="20% — акцент5 2_Приложение 1" xfId="331"/>
    <cellStyle name="20% - Акцент5 2_Приложение 1_1" xfId="332"/>
    <cellStyle name="20% — акцент5 2_Приложение 2" xfId="333"/>
    <cellStyle name="20% - Акцент5 2_Приложение 2_1" xfId="334"/>
    <cellStyle name="20% — акцент5 2_Стоимость" xfId="335"/>
    <cellStyle name="20% - Акцент5 2_Стоимость_1" xfId="336"/>
    <cellStyle name="20% — акцент5 2_Стоимость_1" xfId="337"/>
    <cellStyle name="20% - Акцент5 2_Стоимость_Стоимость" xfId="338"/>
    <cellStyle name="20% — акцент5 2_Стоимость_Стоимость" xfId="339"/>
    <cellStyle name="20% - Акцент5 20" xfId="340"/>
    <cellStyle name="20% - Акцент5 21" xfId="341"/>
    <cellStyle name="20% - Акцент5 22" xfId="342"/>
    <cellStyle name="20% - Акцент5 23" xfId="343"/>
    <cellStyle name="20% - Акцент5 24" xfId="344"/>
    <cellStyle name="20% - Акцент5 25" xfId="345"/>
    <cellStyle name="20% - Акцент5 26" xfId="346"/>
    <cellStyle name="20% - Акцент5 27" xfId="347"/>
    <cellStyle name="20% - Акцент5 28" xfId="348"/>
    <cellStyle name="20% - Акцент5 29" xfId="349"/>
    <cellStyle name="20% - Акцент5 3" xfId="350"/>
    <cellStyle name="20% — акцент5 3" xfId="351"/>
    <cellStyle name="20% - Акцент5 3_Приложение 1" xfId="352"/>
    <cellStyle name="20% — акцент5 3_Приложение 1" xfId="353"/>
    <cellStyle name="20% - Акцент5 3_Приложение 1_1" xfId="354"/>
    <cellStyle name="20% — акцент5 3_Приложение 2" xfId="355"/>
    <cellStyle name="20% - Акцент5 3_Приложение 2_1" xfId="356"/>
    <cellStyle name="20% — акцент5 3_Стоимость" xfId="357"/>
    <cellStyle name="20% - Акцент5 3_Стоимость_1" xfId="358"/>
    <cellStyle name="20% — акцент5 3_Стоимость_1" xfId="359"/>
    <cellStyle name="20% - Акцент5 3_Стоимость_Стоимость" xfId="360"/>
    <cellStyle name="20% — акцент5 3_Стоимость_Стоимость" xfId="361"/>
    <cellStyle name="20% - Акцент5 30" xfId="362"/>
    <cellStyle name="20% - Акцент5 31" xfId="363"/>
    <cellStyle name="20% - Акцент5 32" xfId="364"/>
    <cellStyle name="20% - Акцент5 33" xfId="365"/>
    <cellStyle name="20% - Акцент5 34" xfId="366"/>
    <cellStyle name="20% - Акцент5 35" xfId="367"/>
    <cellStyle name="20% - Акцент5 36" xfId="368"/>
    <cellStyle name="20% - Акцент5 37" xfId="369"/>
    <cellStyle name="20% - Акцент5 38" xfId="370"/>
    <cellStyle name="20% - Акцент5 39" xfId="371"/>
    <cellStyle name="20% - Акцент5 4" xfId="372"/>
    <cellStyle name="20% — акцент5 4" xfId="373"/>
    <cellStyle name="20% - Акцент5 4_Приложение 1" xfId="374"/>
    <cellStyle name="20% — акцент5 4_Приложение 1" xfId="375"/>
    <cellStyle name="20% - Акцент5 4_Приложение 1_1" xfId="376"/>
    <cellStyle name="20% — акцент5 4_Приложение 2" xfId="377"/>
    <cellStyle name="20% - Акцент5 4_Приложение 2_1" xfId="378"/>
    <cellStyle name="20% — акцент5 4_Стоимость" xfId="379"/>
    <cellStyle name="20% - Акцент5 4_Стоимость_1" xfId="380"/>
    <cellStyle name="20% — акцент5 4_Стоимость_1" xfId="381"/>
    <cellStyle name="20% - Акцент5 4_Стоимость_Стоимость" xfId="382"/>
    <cellStyle name="20% — акцент5 4_Стоимость_Стоимость" xfId="383"/>
    <cellStyle name="20% - Акцент5 40" xfId="384"/>
    <cellStyle name="20% - Акцент5 41" xfId="385"/>
    <cellStyle name="20% - Акцент5 42" xfId="386"/>
    <cellStyle name="20% - Акцент5 43" xfId="387"/>
    <cellStyle name="20% - Акцент5 44" xfId="388"/>
    <cellStyle name="20% - Акцент5 45" xfId="389"/>
    <cellStyle name="20% - Акцент5 5" xfId="390"/>
    <cellStyle name="20% - Акцент5 6" xfId="391"/>
    <cellStyle name="20% - Акцент5 7" xfId="392"/>
    <cellStyle name="20% - Акцент5 8" xfId="393"/>
    <cellStyle name="20% - Акцент5 9" xfId="394"/>
    <cellStyle name="20% — акцент5_Стоимость" xfId="395"/>
    <cellStyle name="20% — акцент6" xfId="396"/>
    <cellStyle name="20% - Акцент6 10" xfId="397"/>
    <cellStyle name="20% - Акцент6 11" xfId="398"/>
    <cellStyle name="20% - Акцент6 12" xfId="399"/>
    <cellStyle name="20% - Акцент6 13" xfId="400"/>
    <cellStyle name="20% - Акцент6 14" xfId="401"/>
    <cellStyle name="20% - Акцент6 15" xfId="402"/>
    <cellStyle name="20% - Акцент6 16" xfId="403"/>
    <cellStyle name="20% - Акцент6 17" xfId="404"/>
    <cellStyle name="20% - Акцент6 18" xfId="405"/>
    <cellStyle name="20% - Акцент6 19" xfId="406"/>
    <cellStyle name="20% - Акцент6 2" xfId="407"/>
    <cellStyle name="20% — акцент6 2" xfId="408"/>
    <cellStyle name="20% - Акцент6 2_Приложение 1" xfId="409"/>
    <cellStyle name="20% — акцент6 2_Приложение 1" xfId="410"/>
    <cellStyle name="20% - Акцент6 2_Приложение 1_1" xfId="411"/>
    <cellStyle name="20% — акцент6 2_Приложение 2" xfId="412"/>
    <cellStyle name="20% - Акцент6 2_Приложение 2_1" xfId="413"/>
    <cellStyle name="20% — акцент6 2_Стоимость" xfId="414"/>
    <cellStyle name="20% - Акцент6 2_Стоимость_1" xfId="415"/>
    <cellStyle name="20% — акцент6 2_Стоимость_1" xfId="416"/>
    <cellStyle name="20% - Акцент6 2_Стоимость_Стоимость" xfId="417"/>
    <cellStyle name="20% — акцент6 2_Стоимость_Стоимость" xfId="418"/>
    <cellStyle name="20% - Акцент6 20" xfId="419"/>
    <cellStyle name="20% - Акцент6 21" xfId="420"/>
    <cellStyle name="20% - Акцент6 22" xfId="421"/>
    <cellStyle name="20% - Акцент6 23" xfId="422"/>
    <cellStyle name="20% - Акцент6 24" xfId="423"/>
    <cellStyle name="20% - Акцент6 25" xfId="424"/>
    <cellStyle name="20% - Акцент6 26" xfId="425"/>
    <cellStyle name="20% - Акцент6 27" xfId="426"/>
    <cellStyle name="20% - Акцент6 28" xfId="427"/>
    <cellStyle name="20% - Акцент6 29" xfId="428"/>
    <cellStyle name="20% - Акцент6 3" xfId="429"/>
    <cellStyle name="20% — акцент6 3" xfId="430"/>
    <cellStyle name="20% - Акцент6 3_Приложение 1" xfId="431"/>
    <cellStyle name="20% — акцент6 3_Приложение 1" xfId="432"/>
    <cellStyle name="20% - Акцент6 3_Приложение 1_1" xfId="433"/>
    <cellStyle name="20% — акцент6 3_Приложение 2" xfId="434"/>
    <cellStyle name="20% - Акцент6 3_Приложение 2_1" xfId="435"/>
    <cellStyle name="20% — акцент6 3_Стоимость" xfId="436"/>
    <cellStyle name="20% - Акцент6 3_Стоимость_1" xfId="437"/>
    <cellStyle name="20% — акцент6 3_Стоимость_1" xfId="438"/>
    <cellStyle name="20% - Акцент6 3_Стоимость_Стоимость" xfId="439"/>
    <cellStyle name="20% — акцент6 3_Стоимость_Стоимость" xfId="440"/>
    <cellStyle name="20% - Акцент6 30" xfId="441"/>
    <cellStyle name="20% - Акцент6 31" xfId="442"/>
    <cellStyle name="20% - Акцент6 32" xfId="443"/>
    <cellStyle name="20% - Акцент6 33" xfId="444"/>
    <cellStyle name="20% - Акцент6 34" xfId="445"/>
    <cellStyle name="20% - Акцент6 35" xfId="446"/>
    <cellStyle name="20% - Акцент6 36" xfId="447"/>
    <cellStyle name="20% - Акцент6 37" xfId="448"/>
    <cellStyle name="20% - Акцент6 38" xfId="449"/>
    <cellStyle name="20% - Акцент6 39" xfId="450"/>
    <cellStyle name="20% - Акцент6 4" xfId="451"/>
    <cellStyle name="20% — акцент6 4" xfId="452"/>
    <cellStyle name="20% - Акцент6 4_Приложение 1" xfId="453"/>
    <cellStyle name="20% — акцент6 4_Приложение 1" xfId="454"/>
    <cellStyle name="20% - Акцент6 4_Приложение 1_1" xfId="455"/>
    <cellStyle name="20% — акцент6 4_Приложение 2" xfId="456"/>
    <cellStyle name="20% - Акцент6 4_Приложение 2_1" xfId="457"/>
    <cellStyle name="20% — акцент6 4_Стоимость" xfId="458"/>
    <cellStyle name="20% - Акцент6 4_Стоимость_1" xfId="459"/>
    <cellStyle name="20% — акцент6 4_Стоимость_1" xfId="460"/>
    <cellStyle name="20% - Акцент6 4_Стоимость_Стоимость" xfId="461"/>
    <cellStyle name="20% — акцент6 4_Стоимость_Стоимость" xfId="462"/>
    <cellStyle name="20% - Акцент6 40" xfId="463"/>
    <cellStyle name="20% - Акцент6 41" xfId="464"/>
    <cellStyle name="20% - Акцент6 42" xfId="465"/>
    <cellStyle name="20% - Акцент6 43" xfId="466"/>
    <cellStyle name="20% - Акцент6 44" xfId="467"/>
    <cellStyle name="20% - Акцент6 45" xfId="468"/>
    <cellStyle name="20% - Акцент6 5" xfId="469"/>
    <cellStyle name="20% - Акцент6 6" xfId="470"/>
    <cellStyle name="20% - Акцент6 7" xfId="471"/>
    <cellStyle name="20% - Акцент6 8" xfId="472"/>
    <cellStyle name="20% - Акцент6 9" xfId="473"/>
    <cellStyle name="20% — акцент6_Стоимость" xfId="474"/>
    <cellStyle name="40% — акцент1" xfId="475"/>
    <cellStyle name="40% - Акцент1 10" xfId="476"/>
    <cellStyle name="40% - Акцент1 11" xfId="477"/>
    <cellStyle name="40% - Акцент1 12" xfId="478"/>
    <cellStyle name="40% - Акцент1 13" xfId="479"/>
    <cellStyle name="40% - Акцент1 14" xfId="480"/>
    <cellStyle name="40% - Акцент1 15" xfId="481"/>
    <cellStyle name="40% - Акцент1 16" xfId="482"/>
    <cellStyle name="40% - Акцент1 17" xfId="483"/>
    <cellStyle name="40% - Акцент1 18" xfId="484"/>
    <cellStyle name="40% - Акцент1 19" xfId="485"/>
    <cellStyle name="40% - Акцент1 2" xfId="486"/>
    <cellStyle name="40% — акцент1 2" xfId="487"/>
    <cellStyle name="40% - Акцент1 2_Приложение 1" xfId="488"/>
    <cellStyle name="40% — акцент1 2_Приложение 1" xfId="489"/>
    <cellStyle name="40% - Акцент1 2_Приложение 1_1" xfId="490"/>
    <cellStyle name="40% — акцент1 2_Приложение 2" xfId="491"/>
    <cellStyle name="40% - Акцент1 2_Приложение 2_1" xfId="492"/>
    <cellStyle name="40% — акцент1 2_Стоимость" xfId="493"/>
    <cellStyle name="40% - Акцент1 2_Стоимость_1" xfId="494"/>
    <cellStyle name="40% — акцент1 2_Стоимость_1" xfId="495"/>
    <cellStyle name="40% - Акцент1 2_Стоимость_Стоимость" xfId="496"/>
    <cellStyle name="40% — акцент1 2_Стоимость_Стоимость" xfId="497"/>
    <cellStyle name="40% - Акцент1 20" xfId="498"/>
    <cellStyle name="40% - Акцент1 21" xfId="499"/>
    <cellStyle name="40% - Акцент1 22" xfId="500"/>
    <cellStyle name="40% - Акцент1 23" xfId="501"/>
    <cellStyle name="40% - Акцент1 24" xfId="502"/>
    <cellStyle name="40% - Акцент1 25" xfId="503"/>
    <cellStyle name="40% - Акцент1 26" xfId="504"/>
    <cellStyle name="40% - Акцент1 27" xfId="505"/>
    <cellStyle name="40% - Акцент1 28" xfId="506"/>
    <cellStyle name="40% - Акцент1 29" xfId="507"/>
    <cellStyle name="40% - Акцент1 3" xfId="508"/>
    <cellStyle name="40% — акцент1 3" xfId="509"/>
    <cellStyle name="40% - Акцент1 3_Приложение 1" xfId="510"/>
    <cellStyle name="40% — акцент1 3_Приложение 1" xfId="511"/>
    <cellStyle name="40% - Акцент1 3_Приложение 1_1" xfId="512"/>
    <cellStyle name="40% — акцент1 3_Приложение 2" xfId="513"/>
    <cellStyle name="40% - Акцент1 3_Приложение 2_1" xfId="514"/>
    <cellStyle name="40% — акцент1 3_Стоимость" xfId="515"/>
    <cellStyle name="40% - Акцент1 3_Стоимость_1" xfId="516"/>
    <cellStyle name="40% — акцент1 3_Стоимость_1" xfId="517"/>
    <cellStyle name="40% - Акцент1 3_Стоимость_Стоимость" xfId="518"/>
    <cellStyle name="40% — акцент1 3_Стоимость_Стоимость" xfId="519"/>
    <cellStyle name="40% - Акцент1 30" xfId="520"/>
    <cellStyle name="40% - Акцент1 31" xfId="521"/>
    <cellStyle name="40% - Акцент1 32" xfId="522"/>
    <cellStyle name="40% - Акцент1 33" xfId="523"/>
    <cellStyle name="40% - Акцент1 34" xfId="524"/>
    <cellStyle name="40% - Акцент1 35" xfId="525"/>
    <cellStyle name="40% - Акцент1 36" xfId="526"/>
    <cellStyle name="40% - Акцент1 37" xfId="527"/>
    <cellStyle name="40% - Акцент1 38" xfId="528"/>
    <cellStyle name="40% - Акцент1 39" xfId="529"/>
    <cellStyle name="40% - Акцент1 4" xfId="530"/>
    <cellStyle name="40% — акцент1 4" xfId="531"/>
    <cellStyle name="40% - Акцент1 4_Приложение 1" xfId="532"/>
    <cellStyle name="40% — акцент1 4_Приложение 1" xfId="533"/>
    <cellStyle name="40% - Акцент1 4_Приложение 1_1" xfId="534"/>
    <cellStyle name="40% — акцент1 4_Приложение 2" xfId="535"/>
    <cellStyle name="40% - Акцент1 4_Приложение 2_1" xfId="536"/>
    <cellStyle name="40% — акцент1 4_Стоимость" xfId="537"/>
    <cellStyle name="40% - Акцент1 4_Стоимость_1" xfId="538"/>
    <cellStyle name="40% — акцент1 4_Стоимость_1" xfId="539"/>
    <cellStyle name="40% - Акцент1 4_Стоимость_Стоимость" xfId="540"/>
    <cellStyle name="40% — акцент1 4_Стоимость_Стоимость" xfId="541"/>
    <cellStyle name="40% - Акцент1 40" xfId="542"/>
    <cellStyle name="40% - Акцент1 41" xfId="543"/>
    <cellStyle name="40% - Акцент1 42" xfId="544"/>
    <cellStyle name="40% - Акцент1 43" xfId="545"/>
    <cellStyle name="40% - Акцент1 44" xfId="546"/>
    <cellStyle name="40% - Акцент1 45" xfId="547"/>
    <cellStyle name="40% - Акцент1 5" xfId="548"/>
    <cellStyle name="40% - Акцент1 6" xfId="549"/>
    <cellStyle name="40% - Акцент1 7" xfId="550"/>
    <cellStyle name="40% - Акцент1 8" xfId="551"/>
    <cellStyle name="40% - Акцент1 9" xfId="552"/>
    <cellStyle name="40% — акцент1_Стоимость" xfId="553"/>
    <cellStyle name="40% — акцент2" xfId="554"/>
    <cellStyle name="40% - Акцент2 10" xfId="555"/>
    <cellStyle name="40% - Акцент2 11" xfId="556"/>
    <cellStyle name="40% - Акцент2 12" xfId="557"/>
    <cellStyle name="40% - Акцент2 13" xfId="558"/>
    <cellStyle name="40% - Акцент2 14" xfId="559"/>
    <cellStyle name="40% - Акцент2 15" xfId="560"/>
    <cellStyle name="40% - Акцент2 16" xfId="561"/>
    <cellStyle name="40% - Акцент2 17" xfId="562"/>
    <cellStyle name="40% - Акцент2 18" xfId="563"/>
    <cellStyle name="40% - Акцент2 19" xfId="564"/>
    <cellStyle name="40% - Акцент2 2" xfId="565"/>
    <cellStyle name="40% — акцент2 2" xfId="566"/>
    <cellStyle name="40% - Акцент2 2_Приложение 1" xfId="567"/>
    <cellStyle name="40% — акцент2 2_Приложение 1" xfId="568"/>
    <cellStyle name="40% - Акцент2 2_Приложение 1_1" xfId="569"/>
    <cellStyle name="40% — акцент2 2_Приложение 2" xfId="570"/>
    <cellStyle name="40% - Акцент2 2_Приложение 2_1" xfId="571"/>
    <cellStyle name="40% — акцент2 2_Стоимость" xfId="572"/>
    <cellStyle name="40% - Акцент2 2_Стоимость_1" xfId="573"/>
    <cellStyle name="40% — акцент2 2_Стоимость_1" xfId="574"/>
    <cellStyle name="40% - Акцент2 2_Стоимость_Стоимость" xfId="575"/>
    <cellStyle name="40% — акцент2 2_Стоимость_Стоимость" xfId="576"/>
    <cellStyle name="40% - Акцент2 20" xfId="577"/>
    <cellStyle name="40% - Акцент2 21" xfId="578"/>
    <cellStyle name="40% - Акцент2 22" xfId="579"/>
    <cellStyle name="40% - Акцент2 23" xfId="580"/>
    <cellStyle name="40% - Акцент2 24" xfId="581"/>
    <cellStyle name="40% - Акцент2 25" xfId="582"/>
    <cellStyle name="40% - Акцент2 26" xfId="583"/>
    <cellStyle name="40% - Акцент2 27" xfId="584"/>
    <cellStyle name="40% - Акцент2 28" xfId="585"/>
    <cellStyle name="40% - Акцент2 29" xfId="586"/>
    <cellStyle name="40% - Акцент2 3" xfId="587"/>
    <cellStyle name="40% — акцент2 3" xfId="588"/>
    <cellStyle name="40% - Акцент2 3_Приложение 1" xfId="589"/>
    <cellStyle name="40% — акцент2 3_Приложение 1" xfId="590"/>
    <cellStyle name="40% - Акцент2 3_Приложение 1_1" xfId="591"/>
    <cellStyle name="40% — акцент2 3_Приложение 2" xfId="592"/>
    <cellStyle name="40% - Акцент2 3_Приложение 2_1" xfId="593"/>
    <cellStyle name="40% — акцент2 3_Стоимость" xfId="594"/>
    <cellStyle name="40% - Акцент2 3_Стоимость_1" xfId="595"/>
    <cellStyle name="40% — акцент2 3_Стоимость_1" xfId="596"/>
    <cellStyle name="40% - Акцент2 3_Стоимость_Стоимость" xfId="597"/>
    <cellStyle name="40% — акцент2 3_Стоимость_Стоимость" xfId="598"/>
    <cellStyle name="40% - Акцент2 30" xfId="599"/>
    <cellStyle name="40% - Акцент2 31" xfId="600"/>
    <cellStyle name="40% - Акцент2 32" xfId="601"/>
    <cellStyle name="40% - Акцент2 33" xfId="602"/>
    <cellStyle name="40% - Акцент2 34" xfId="603"/>
    <cellStyle name="40% - Акцент2 35" xfId="604"/>
    <cellStyle name="40% - Акцент2 36" xfId="605"/>
    <cellStyle name="40% - Акцент2 37" xfId="606"/>
    <cellStyle name="40% - Акцент2 38" xfId="607"/>
    <cellStyle name="40% - Акцент2 39" xfId="608"/>
    <cellStyle name="40% - Акцент2 4" xfId="609"/>
    <cellStyle name="40% — акцент2 4" xfId="610"/>
    <cellStyle name="40% - Акцент2 4_Приложение 1" xfId="611"/>
    <cellStyle name="40% — акцент2 4_Приложение 1" xfId="612"/>
    <cellStyle name="40% - Акцент2 4_Приложение 1_1" xfId="613"/>
    <cellStyle name="40% — акцент2 4_Приложение 2" xfId="614"/>
    <cellStyle name="40% - Акцент2 4_Приложение 2_1" xfId="615"/>
    <cellStyle name="40% — акцент2 4_Стоимость" xfId="616"/>
    <cellStyle name="40% - Акцент2 4_Стоимость_1" xfId="617"/>
    <cellStyle name="40% — акцент2 4_Стоимость_1" xfId="618"/>
    <cellStyle name="40% - Акцент2 4_Стоимость_Стоимость" xfId="619"/>
    <cellStyle name="40% — акцент2 4_Стоимость_Стоимость" xfId="620"/>
    <cellStyle name="40% - Акцент2 40" xfId="621"/>
    <cellStyle name="40% - Акцент2 41" xfId="622"/>
    <cellStyle name="40% - Акцент2 42" xfId="623"/>
    <cellStyle name="40% - Акцент2 43" xfId="624"/>
    <cellStyle name="40% - Акцент2 44" xfId="625"/>
    <cellStyle name="40% - Акцент2 45" xfId="626"/>
    <cellStyle name="40% - Акцент2 5" xfId="627"/>
    <cellStyle name="40% - Акцент2 6" xfId="628"/>
    <cellStyle name="40% - Акцент2 7" xfId="629"/>
    <cellStyle name="40% - Акцент2 8" xfId="630"/>
    <cellStyle name="40% - Акцент2 9" xfId="631"/>
    <cellStyle name="40% — акцент2_Стоимость" xfId="632"/>
    <cellStyle name="40% — акцент3" xfId="633"/>
    <cellStyle name="40% - Акцент3 10" xfId="634"/>
    <cellStyle name="40% - Акцент3 11" xfId="635"/>
    <cellStyle name="40% - Акцент3 12" xfId="636"/>
    <cellStyle name="40% - Акцент3 13" xfId="637"/>
    <cellStyle name="40% - Акцент3 14" xfId="638"/>
    <cellStyle name="40% - Акцент3 15" xfId="639"/>
    <cellStyle name="40% - Акцент3 16" xfId="640"/>
    <cellStyle name="40% - Акцент3 17" xfId="641"/>
    <cellStyle name="40% - Акцент3 18" xfId="642"/>
    <cellStyle name="40% - Акцент3 19" xfId="643"/>
    <cellStyle name="40% - Акцент3 2" xfId="644"/>
    <cellStyle name="40% — акцент3 2" xfId="645"/>
    <cellStyle name="40% - Акцент3 2_Приложение 1" xfId="646"/>
    <cellStyle name="40% — акцент3 2_Приложение 1" xfId="647"/>
    <cellStyle name="40% - Акцент3 2_Приложение 1_1" xfId="648"/>
    <cellStyle name="40% — акцент3 2_Приложение 2" xfId="649"/>
    <cellStyle name="40% - Акцент3 2_Приложение 2_1" xfId="650"/>
    <cellStyle name="40% — акцент3 2_Стоимость" xfId="651"/>
    <cellStyle name="40% - Акцент3 2_Стоимость_1" xfId="652"/>
    <cellStyle name="40% — акцент3 2_Стоимость_1" xfId="653"/>
    <cellStyle name="40% - Акцент3 2_Стоимость_Стоимость" xfId="654"/>
    <cellStyle name="40% — акцент3 2_Стоимость_Стоимость" xfId="655"/>
    <cellStyle name="40% - Акцент3 20" xfId="656"/>
    <cellStyle name="40% - Акцент3 21" xfId="657"/>
    <cellStyle name="40% - Акцент3 22" xfId="658"/>
    <cellStyle name="40% - Акцент3 23" xfId="659"/>
    <cellStyle name="40% - Акцент3 24" xfId="660"/>
    <cellStyle name="40% - Акцент3 25" xfId="661"/>
    <cellStyle name="40% - Акцент3 26" xfId="662"/>
    <cellStyle name="40% - Акцент3 27" xfId="663"/>
    <cellStyle name="40% - Акцент3 28" xfId="664"/>
    <cellStyle name="40% - Акцент3 29" xfId="665"/>
    <cellStyle name="40% - Акцент3 3" xfId="666"/>
    <cellStyle name="40% — акцент3 3" xfId="667"/>
    <cellStyle name="40% - Акцент3 3_Приложение 1" xfId="668"/>
    <cellStyle name="40% — акцент3 3_Приложение 1" xfId="669"/>
    <cellStyle name="40% - Акцент3 3_Приложение 1_1" xfId="670"/>
    <cellStyle name="40% — акцент3 3_Приложение 2" xfId="671"/>
    <cellStyle name="40% - Акцент3 3_Приложение 2_1" xfId="672"/>
    <cellStyle name="40% — акцент3 3_Стоимость" xfId="673"/>
    <cellStyle name="40% - Акцент3 3_Стоимость_1" xfId="674"/>
    <cellStyle name="40% — акцент3 3_Стоимость_1" xfId="675"/>
    <cellStyle name="40% - Акцент3 3_Стоимость_Стоимость" xfId="676"/>
    <cellStyle name="40% — акцент3 3_Стоимость_Стоимость" xfId="677"/>
    <cellStyle name="40% - Акцент3 30" xfId="678"/>
    <cellStyle name="40% - Акцент3 31" xfId="679"/>
    <cellStyle name="40% - Акцент3 32" xfId="680"/>
    <cellStyle name="40% - Акцент3 33" xfId="681"/>
    <cellStyle name="40% - Акцент3 34" xfId="682"/>
    <cellStyle name="40% - Акцент3 35" xfId="683"/>
    <cellStyle name="40% - Акцент3 36" xfId="684"/>
    <cellStyle name="40% - Акцент3 37" xfId="685"/>
    <cellStyle name="40% - Акцент3 38" xfId="686"/>
    <cellStyle name="40% - Акцент3 39" xfId="687"/>
    <cellStyle name="40% - Акцент3 4" xfId="688"/>
    <cellStyle name="40% — акцент3 4" xfId="689"/>
    <cellStyle name="40% - Акцент3 4_Приложение 1" xfId="690"/>
    <cellStyle name="40% — акцент3 4_Приложение 1" xfId="691"/>
    <cellStyle name="40% - Акцент3 4_Приложение 1_1" xfId="692"/>
    <cellStyle name="40% — акцент3 4_Приложение 2" xfId="693"/>
    <cellStyle name="40% - Акцент3 4_Приложение 2_1" xfId="694"/>
    <cellStyle name="40% — акцент3 4_Стоимость" xfId="695"/>
    <cellStyle name="40% - Акцент3 4_Стоимость_1" xfId="696"/>
    <cellStyle name="40% — акцент3 4_Стоимость_1" xfId="697"/>
    <cellStyle name="40% - Акцент3 4_Стоимость_Стоимость" xfId="698"/>
    <cellStyle name="40% — акцент3 4_Стоимость_Стоимость" xfId="699"/>
    <cellStyle name="40% - Акцент3 40" xfId="700"/>
    <cellStyle name="40% - Акцент3 41" xfId="701"/>
    <cellStyle name="40% - Акцент3 42" xfId="702"/>
    <cellStyle name="40% - Акцент3 43" xfId="703"/>
    <cellStyle name="40% - Акцент3 44" xfId="704"/>
    <cellStyle name="40% - Акцент3 45" xfId="705"/>
    <cellStyle name="40% - Акцент3 5" xfId="706"/>
    <cellStyle name="40% - Акцент3 6" xfId="707"/>
    <cellStyle name="40% - Акцент3 7" xfId="708"/>
    <cellStyle name="40% - Акцент3 8" xfId="709"/>
    <cellStyle name="40% - Акцент3 9" xfId="710"/>
    <cellStyle name="40% — акцент3_Стоимость" xfId="711"/>
    <cellStyle name="40% — акцент4" xfId="712"/>
    <cellStyle name="40% - Акцент4 10" xfId="713"/>
    <cellStyle name="40% - Акцент4 11" xfId="714"/>
    <cellStyle name="40% - Акцент4 12" xfId="715"/>
    <cellStyle name="40% - Акцент4 13" xfId="716"/>
    <cellStyle name="40% - Акцент4 14" xfId="717"/>
    <cellStyle name="40% - Акцент4 15" xfId="718"/>
    <cellStyle name="40% - Акцент4 16" xfId="719"/>
    <cellStyle name="40% - Акцент4 17" xfId="720"/>
    <cellStyle name="40% - Акцент4 18" xfId="721"/>
    <cellStyle name="40% - Акцент4 19" xfId="722"/>
    <cellStyle name="40% - Акцент4 2" xfId="723"/>
    <cellStyle name="40% — акцент4 2" xfId="724"/>
    <cellStyle name="40% - Акцент4 2_Приложение 1" xfId="725"/>
    <cellStyle name="40% — акцент4 2_Приложение 1" xfId="726"/>
    <cellStyle name="40% - Акцент4 2_Приложение 1_1" xfId="727"/>
    <cellStyle name="40% — акцент4 2_Приложение 2" xfId="728"/>
    <cellStyle name="40% - Акцент4 2_Приложение 2_1" xfId="729"/>
    <cellStyle name="40% — акцент4 2_Стоимость" xfId="730"/>
    <cellStyle name="40% - Акцент4 2_Стоимость_1" xfId="731"/>
    <cellStyle name="40% — акцент4 2_Стоимость_1" xfId="732"/>
    <cellStyle name="40% - Акцент4 2_Стоимость_Стоимость" xfId="733"/>
    <cellStyle name="40% — акцент4 2_Стоимость_Стоимость" xfId="734"/>
    <cellStyle name="40% - Акцент4 20" xfId="735"/>
    <cellStyle name="40% - Акцент4 21" xfId="736"/>
    <cellStyle name="40% - Акцент4 22" xfId="737"/>
    <cellStyle name="40% - Акцент4 23" xfId="738"/>
    <cellStyle name="40% - Акцент4 24" xfId="739"/>
    <cellStyle name="40% - Акцент4 25" xfId="740"/>
    <cellStyle name="40% - Акцент4 26" xfId="741"/>
    <cellStyle name="40% - Акцент4 27" xfId="742"/>
    <cellStyle name="40% - Акцент4 28" xfId="743"/>
    <cellStyle name="40% - Акцент4 29" xfId="744"/>
    <cellStyle name="40% - Акцент4 3" xfId="745"/>
    <cellStyle name="40% — акцент4 3" xfId="746"/>
    <cellStyle name="40% - Акцент4 3_Приложение 1" xfId="747"/>
    <cellStyle name="40% — акцент4 3_Приложение 1" xfId="748"/>
    <cellStyle name="40% - Акцент4 3_Приложение 1_1" xfId="749"/>
    <cellStyle name="40% — акцент4 3_Приложение 2" xfId="750"/>
    <cellStyle name="40% - Акцент4 3_Приложение 2_1" xfId="751"/>
    <cellStyle name="40% — акцент4 3_Стоимость" xfId="752"/>
    <cellStyle name="40% - Акцент4 3_Стоимость_1" xfId="753"/>
    <cellStyle name="40% — акцент4 3_Стоимость_1" xfId="754"/>
    <cellStyle name="40% - Акцент4 3_Стоимость_Стоимость" xfId="755"/>
    <cellStyle name="40% — акцент4 3_Стоимость_Стоимость" xfId="756"/>
    <cellStyle name="40% - Акцент4 30" xfId="757"/>
    <cellStyle name="40% - Акцент4 31" xfId="758"/>
    <cellStyle name="40% - Акцент4 32" xfId="759"/>
    <cellStyle name="40% - Акцент4 33" xfId="760"/>
    <cellStyle name="40% - Акцент4 34" xfId="761"/>
    <cellStyle name="40% - Акцент4 35" xfId="762"/>
    <cellStyle name="40% - Акцент4 36" xfId="763"/>
    <cellStyle name="40% - Акцент4 37" xfId="764"/>
    <cellStyle name="40% - Акцент4 38" xfId="765"/>
    <cellStyle name="40% - Акцент4 39" xfId="766"/>
    <cellStyle name="40% - Акцент4 4" xfId="767"/>
    <cellStyle name="40% — акцент4 4" xfId="768"/>
    <cellStyle name="40% - Акцент4 4_Приложение 1" xfId="769"/>
    <cellStyle name="40% — акцент4 4_Приложение 1" xfId="770"/>
    <cellStyle name="40% - Акцент4 4_Приложение 1_1" xfId="771"/>
    <cellStyle name="40% — акцент4 4_Приложение 2" xfId="772"/>
    <cellStyle name="40% - Акцент4 4_Приложение 2_1" xfId="773"/>
    <cellStyle name="40% — акцент4 4_Стоимость" xfId="774"/>
    <cellStyle name="40% - Акцент4 4_Стоимость_1" xfId="775"/>
    <cellStyle name="40% — акцент4 4_Стоимость_1" xfId="776"/>
    <cellStyle name="40% - Акцент4 4_Стоимость_Стоимость" xfId="777"/>
    <cellStyle name="40% — акцент4 4_Стоимость_Стоимость" xfId="778"/>
    <cellStyle name="40% - Акцент4 40" xfId="779"/>
    <cellStyle name="40% - Акцент4 41" xfId="780"/>
    <cellStyle name="40% - Акцент4 42" xfId="781"/>
    <cellStyle name="40% - Акцент4 43" xfId="782"/>
    <cellStyle name="40% - Акцент4 44" xfId="783"/>
    <cellStyle name="40% - Акцент4 45" xfId="784"/>
    <cellStyle name="40% - Акцент4 5" xfId="785"/>
    <cellStyle name="40% - Акцент4 6" xfId="786"/>
    <cellStyle name="40% - Акцент4 7" xfId="787"/>
    <cellStyle name="40% - Акцент4 8" xfId="788"/>
    <cellStyle name="40% - Акцент4 9" xfId="789"/>
    <cellStyle name="40% — акцент4_Стоимость" xfId="790"/>
    <cellStyle name="40% — акцент5" xfId="791"/>
    <cellStyle name="40% - Акцент5 10" xfId="792"/>
    <cellStyle name="40% - Акцент5 11" xfId="793"/>
    <cellStyle name="40% - Акцент5 12" xfId="794"/>
    <cellStyle name="40% - Акцент5 13" xfId="795"/>
    <cellStyle name="40% - Акцент5 14" xfId="796"/>
    <cellStyle name="40% - Акцент5 15" xfId="797"/>
    <cellStyle name="40% - Акцент5 16" xfId="798"/>
    <cellStyle name="40% - Акцент5 17" xfId="799"/>
    <cellStyle name="40% - Акцент5 18" xfId="800"/>
    <cellStyle name="40% - Акцент5 19" xfId="801"/>
    <cellStyle name="40% - Акцент5 2" xfId="802"/>
    <cellStyle name="40% — акцент5 2" xfId="803"/>
    <cellStyle name="40% - Акцент5 2_Приложение 1" xfId="804"/>
    <cellStyle name="40% — акцент5 2_Приложение 1" xfId="805"/>
    <cellStyle name="40% - Акцент5 2_Приложение 1_1" xfId="806"/>
    <cellStyle name="40% — акцент5 2_Приложение 2" xfId="807"/>
    <cellStyle name="40% - Акцент5 2_Приложение 2_1" xfId="808"/>
    <cellStyle name="40% — акцент5 2_Стоимость" xfId="809"/>
    <cellStyle name="40% - Акцент5 2_Стоимость_1" xfId="810"/>
    <cellStyle name="40% — акцент5 2_Стоимость_1" xfId="811"/>
    <cellStyle name="40% - Акцент5 2_Стоимость_Стоимость" xfId="812"/>
    <cellStyle name="40% — акцент5 2_Стоимость_Стоимость" xfId="813"/>
    <cellStyle name="40% - Акцент5 20" xfId="814"/>
    <cellStyle name="40% - Акцент5 21" xfId="815"/>
    <cellStyle name="40% - Акцент5 22" xfId="816"/>
    <cellStyle name="40% - Акцент5 23" xfId="817"/>
    <cellStyle name="40% - Акцент5 24" xfId="818"/>
    <cellStyle name="40% - Акцент5 25" xfId="819"/>
    <cellStyle name="40% - Акцент5 26" xfId="820"/>
    <cellStyle name="40% - Акцент5 27" xfId="821"/>
    <cellStyle name="40% - Акцент5 28" xfId="822"/>
    <cellStyle name="40% - Акцент5 29" xfId="823"/>
    <cellStyle name="40% - Акцент5 3" xfId="824"/>
    <cellStyle name="40% — акцент5 3" xfId="825"/>
    <cellStyle name="40% - Акцент5 3_Приложение 1" xfId="826"/>
    <cellStyle name="40% — акцент5 3_Приложение 1" xfId="827"/>
    <cellStyle name="40% - Акцент5 3_Приложение 1_1" xfId="828"/>
    <cellStyle name="40% — акцент5 3_Приложение 2" xfId="829"/>
    <cellStyle name="40% - Акцент5 3_Приложение 2_1" xfId="830"/>
    <cellStyle name="40% — акцент5 3_Стоимость" xfId="831"/>
    <cellStyle name="40% - Акцент5 3_Стоимость_1" xfId="832"/>
    <cellStyle name="40% — акцент5 3_Стоимость_1" xfId="833"/>
    <cellStyle name="40% - Акцент5 3_Стоимость_Стоимость" xfId="834"/>
    <cellStyle name="40% — акцент5 3_Стоимость_Стоимость" xfId="835"/>
    <cellStyle name="40% - Акцент5 30" xfId="836"/>
    <cellStyle name="40% - Акцент5 31" xfId="837"/>
    <cellStyle name="40% - Акцент5 32" xfId="838"/>
    <cellStyle name="40% - Акцент5 33" xfId="839"/>
    <cellStyle name="40% - Акцент5 34" xfId="840"/>
    <cellStyle name="40% - Акцент5 35" xfId="841"/>
    <cellStyle name="40% - Акцент5 36" xfId="842"/>
    <cellStyle name="40% - Акцент5 37" xfId="843"/>
    <cellStyle name="40% - Акцент5 38" xfId="844"/>
    <cellStyle name="40% - Акцент5 39" xfId="845"/>
    <cellStyle name="40% - Акцент5 4" xfId="846"/>
    <cellStyle name="40% — акцент5 4" xfId="847"/>
    <cellStyle name="40% - Акцент5 4_Приложение 1" xfId="848"/>
    <cellStyle name="40% — акцент5 4_Приложение 1" xfId="849"/>
    <cellStyle name="40% - Акцент5 4_Приложение 1_1" xfId="850"/>
    <cellStyle name="40% — акцент5 4_Приложение 2" xfId="851"/>
    <cellStyle name="40% - Акцент5 4_Приложение 2_1" xfId="852"/>
    <cellStyle name="40% — акцент5 4_Стоимость" xfId="853"/>
    <cellStyle name="40% - Акцент5 4_Стоимость_1" xfId="854"/>
    <cellStyle name="40% — акцент5 4_Стоимость_1" xfId="855"/>
    <cellStyle name="40% - Акцент5 4_Стоимость_Стоимость" xfId="856"/>
    <cellStyle name="40% — акцент5 4_Стоимость_Стоимость" xfId="857"/>
    <cellStyle name="40% - Акцент5 40" xfId="858"/>
    <cellStyle name="40% - Акцент5 41" xfId="859"/>
    <cellStyle name="40% - Акцент5 42" xfId="860"/>
    <cellStyle name="40% - Акцент5 43" xfId="861"/>
    <cellStyle name="40% - Акцент5 44" xfId="862"/>
    <cellStyle name="40% - Акцент5 45" xfId="863"/>
    <cellStyle name="40% - Акцент5 5" xfId="864"/>
    <cellStyle name="40% - Акцент5 6" xfId="865"/>
    <cellStyle name="40% - Акцент5 7" xfId="866"/>
    <cellStyle name="40% - Акцент5 8" xfId="867"/>
    <cellStyle name="40% - Акцент5 9" xfId="868"/>
    <cellStyle name="40% — акцент5_Стоимость" xfId="869"/>
    <cellStyle name="40% — акцент6" xfId="870"/>
    <cellStyle name="40% - Акцент6 10" xfId="871"/>
    <cellStyle name="40% - Акцент6 11" xfId="872"/>
    <cellStyle name="40% - Акцент6 12" xfId="873"/>
    <cellStyle name="40% - Акцент6 13" xfId="874"/>
    <cellStyle name="40% - Акцент6 14" xfId="875"/>
    <cellStyle name="40% - Акцент6 15" xfId="876"/>
    <cellStyle name="40% - Акцент6 16" xfId="877"/>
    <cellStyle name="40% - Акцент6 17" xfId="878"/>
    <cellStyle name="40% - Акцент6 18" xfId="879"/>
    <cellStyle name="40% - Акцент6 19" xfId="880"/>
    <cellStyle name="40% - Акцент6 2" xfId="881"/>
    <cellStyle name="40% — акцент6 2" xfId="882"/>
    <cellStyle name="40% - Акцент6 2_Приложение 1" xfId="883"/>
    <cellStyle name="40% — акцент6 2_Приложение 1" xfId="884"/>
    <cellStyle name="40% - Акцент6 2_Приложение 1_1" xfId="885"/>
    <cellStyle name="40% — акцент6 2_Приложение 2" xfId="886"/>
    <cellStyle name="40% - Акцент6 2_Приложение 2_1" xfId="887"/>
    <cellStyle name="40% — акцент6 2_Стоимость" xfId="888"/>
    <cellStyle name="40% - Акцент6 2_Стоимость_1" xfId="889"/>
    <cellStyle name="40% — акцент6 2_Стоимость_1" xfId="890"/>
    <cellStyle name="40% - Акцент6 2_Стоимость_Стоимость" xfId="891"/>
    <cellStyle name="40% — акцент6 2_Стоимость_Стоимость" xfId="892"/>
    <cellStyle name="40% - Акцент6 20" xfId="893"/>
    <cellStyle name="40% - Акцент6 21" xfId="894"/>
    <cellStyle name="40% - Акцент6 22" xfId="895"/>
    <cellStyle name="40% - Акцент6 23" xfId="896"/>
    <cellStyle name="40% - Акцент6 24" xfId="897"/>
    <cellStyle name="40% - Акцент6 25" xfId="898"/>
    <cellStyle name="40% - Акцент6 26" xfId="899"/>
    <cellStyle name="40% - Акцент6 27" xfId="900"/>
    <cellStyle name="40% - Акцент6 28" xfId="901"/>
    <cellStyle name="40% - Акцент6 29" xfId="902"/>
    <cellStyle name="40% - Акцент6 3" xfId="903"/>
    <cellStyle name="40% — акцент6 3" xfId="904"/>
    <cellStyle name="40% - Акцент6 3_Приложение 1" xfId="905"/>
    <cellStyle name="40% — акцент6 3_Приложение 1" xfId="906"/>
    <cellStyle name="40% - Акцент6 3_Приложение 1_1" xfId="907"/>
    <cellStyle name="40% — акцент6 3_Приложение 2" xfId="908"/>
    <cellStyle name="40% - Акцент6 3_Приложение 2_1" xfId="909"/>
    <cellStyle name="40% — акцент6 3_Стоимость" xfId="910"/>
    <cellStyle name="40% - Акцент6 3_Стоимость_1" xfId="911"/>
    <cellStyle name="40% — акцент6 3_Стоимость_1" xfId="912"/>
    <cellStyle name="40% - Акцент6 3_Стоимость_Стоимость" xfId="913"/>
    <cellStyle name="40% — акцент6 3_Стоимость_Стоимость" xfId="914"/>
    <cellStyle name="40% - Акцент6 30" xfId="915"/>
    <cellStyle name="40% - Акцент6 31" xfId="916"/>
    <cellStyle name="40% - Акцент6 32" xfId="917"/>
    <cellStyle name="40% - Акцент6 33" xfId="918"/>
    <cellStyle name="40% - Акцент6 34" xfId="919"/>
    <cellStyle name="40% - Акцент6 35" xfId="920"/>
    <cellStyle name="40% - Акцент6 36" xfId="921"/>
    <cellStyle name="40% - Акцент6 37" xfId="922"/>
    <cellStyle name="40% - Акцент6 38" xfId="923"/>
    <cellStyle name="40% - Акцент6 39" xfId="924"/>
    <cellStyle name="40% - Акцент6 4" xfId="925"/>
    <cellStyle name="40% — акцент6 4" xfId="926"/>
    <cellStyle name="40% - Акцент6 4_Приложение 1" xfId="927"/>
    <cellStyle name="40% — акцент6 4_Приложение 1" xfId="928"/>
    <cellStyle name="40% - Акцент6 4_Приложение 1_1" xfId="929"/>
    <cellStyle name="40% — акцент6 4_Приложение 2" xfId="930"/>
    <cellStyle name="40% - Акцент6 4_Приложение 2_1" xfId="931"/>
    <cellStyle name="40% — акцент6 4_Стоимость" xfId="932"/>
    <cellStyle name="40% - Акцент6 4_Стоимость_1" xfId="933"/>
    <cellStyle name="40% — акцент6 4_Стоимость_1" xfId="934"/>
    <cellStyle name="40% - Акцент6 4_Стоимость_Стоимость" xfId="935"/>
    <cellStyle name="40% — акцент6 4_Стоимость_Стоимость" xfId="936"/>
    <cellStyle name="40% - Акцент6 40" xfId="937"/>
    <cellStyle name="40% - Акцент6 41" xfId="938"/>
    <cellStyle name="40% - Акцент6 42" xfId="939"/>
    <cellStyle name="40% - Акцент6 43" xfId="940"/>
    <cellStyle name="40% - Акцент6 44" xfId="941"/>
    <cellStyle name="40% - Акцент6 45" xfId="942"/>
    <cellStyle name="40% - Акцент6 5" xfId="943"/>
    <cellStyle name="40% - Акцент6 6" xfId="944"/>
    <cellStyle name="40% - Акцент6 7" xfId="945"/>
    <cellStyle name="40% - Акцент6 8" xfId="946"/>
    <cellStyle name="40% - Акцент6 9" xfId="947"/>
    <cellStyle name="40% — акцент6_Стоимость" xfId="948"/>
    <cellStyle name="60% — акцент1" xfId="949"/>
    <cellStyle name="60% - Акцент1 10" xfId="950"/>
    <cellStyle name="60% - Акцент1 11" xfId="951"/>
    <cellStyle name="60% - Акцент1 12" xfId="952"/>
    <cellStyle name="60% - Акцент1 13" xfId="953"/>
    <cellStyle name="60% - Акцент1 14" xfId="954"/>
    <cellStyle name="60% - Акцент1 15" xfId="955"/>
    <cellStyle name="60% - Акцент1 16" xfId="956"/>
    <cellStyle name="60% - Акцент1 17" xfId="957"/>
    <cellStyle name="60% - Акцент1 18" xfId="958"/>
    <cellStyle name="60% - Акцент1 19" xfId="959"/>
    <cellStyle name="60% - Акцент1 2" xfId="960"/>
    <cellStyle name="60% — акцент1 2" xfId="961"/>
    <cellStyle name="60% - Акцент1 2_Приложение 1" xfId="962"/>
    <cellStyle name="60% — акцент1 2_Приложение 1" xfId="963"/>
    <cellStyle name="60% - Акцент1 2_Приложение 1_1" xfId="964"/>
    <cellStyle name="60% — акцент1 2_Приложение 2" xfId="965"/>
    <cellStyle name="60% - Акцент1 2_Приложение 2_1" xfId="966"/>
    <cellStyle name="60% - Акцент1 20" xfId="967"/>
    <cellStyle name="60% - Акцент1 21" xfId="968"/>
    <cellStyle name="60% - Акцент1 22" xfId="969"/>
    <cellStyle name="60% - Акцент1 23" xfId="970"/>
    <cellStyle name="60% - Акцент1 24" xfId="971"/>
    <cellStyle name="60% - Акцент1 25" xfId="972"/>
    <cellStyle name="60% - Акцент1 26" xfId="973"/>
    <cellStyle name="60% - Акцент1 27" xfId="974"/>
    <cellStyle name="60% - Акцент1 28" xfId="975"/>
    <cellStyle name="60% - Акцент1 29" xfId="976"/>
    <cellStyle name="60% - Акцент1 3" xfId="977"/>
    <cellStyle name="60% — акцент1 3" xfId="978"/>
    <cellStyle name="60% - Акцент1 3_Приложение 1" xfId="979"/>
    <cellStyle name="60% — акцент1 3_Приложение 1" xfId="980"/>
    <cellStyle name="60% - Акцент1 3_Приложение 1_1" xfId="981"/>
    <cellStyle name="60% — акцент1 3_Приложение 2" xfId="982"/>
    <cellStyle name="60% - Акцент1 3_Приложение 2_1" xfId="983"/>
    <cellStyle name="60% - Акцент1 30" xfId="984"/>
    <cellStyle name="60% - Акцент1 31" xfId="985"/>
    <cellStyle name="60% - Акцент1 32" xfId="986"/>
    <cellStyle name="60% - Акцент1 33" xfId="987"/>
    <cellStyle name="60% - Акцент1 34" xfId="988"/>
    <cellStyle name="60% - Акцент1 35" xfId="989"/>
    <cellStyle name="60% - Акцент1 36" xfId="990"/>
    <cellStyle name="60% - Акцент1 37" xfId="991"/>
    <cellStyle name="60% - Акцент1 38" xfId="992"/>
    <cellStyle name="60% - Акцент1 39" xfId="993"/>
    <cellStyle name="60% - Акцент1 4" xfId="994"/>
    <cellStyle name="60% — акцент1 4" xfId="995"/>
    <cellStyle name="60% - Акцент1 4_Приложение 1" xfId="996"/>
    <cellStyle name="60% — акцент1 4_Приложение 1" xfId="997"/>
    <cellStyle name="60% - Акцент1 4_Приложение 1_1" xfId="998"/>
    <cellStyle name="60% — акцент1 4_Приложение 2" xfId="999"/>
    <cellStyle name="60% - Акцент1 4_Приложение 2_1" xfId="1000"/>
    <cellStyle name="60% - Акцент1 40" xfId="1001"/>
    <cellStyle name="60% - Акцент1 41" xfId="1002"/>
    <cellStyle name="60% - Акцент1 42" xfId="1003"/>
    <cellStyle name="60% - Акцент1 43" xfId="1004"/>
    <cellStyle name="60% - Акцент1 44" xfId="1005"/>
    <cellStyle name="60% - Акцент1 45" xfId="1006"/>
    <cellStyle name="60% - Акцент1 5" xfId="1007"/>
    <cellStyle name="60% - Акцент1 6" xfId="1008"/>
    <cellStyle name="60% - Акцент1 7" xfId="1009"/>
    <cellStyle name="60% - Акцент1 8" xfId="1010"/>
    <cellStyle name="60% - Акцент1 9" xfId="1011"/>
    <cellStyle name="60% — акцент2" xfId="1012"/>
    <cellStyle name="60% - Акцент2 10" xfId="1013"/>
    <cellStyle name="60% - Акцент2 11" xfId="1014"/>
    <cellStyle name="60% - Акцент2 12" xfId="1015"/>
    <cellStyle name="60% - Акцент2 13" xfId="1016"/>
    <cellStyle name="60% - Акцент2 14" xfId="1017"/>
    <cellStyle name="60% - Акцент2 15" xfId="1018"/>
    <cellStyle name="60% - Акцент2 16" xfId="1019"/>
    <cellStyle name="60% - Акцент2 17" xfId="1020"/>
    <cellStyle name="60% - Акцент2 18" xfId="1021"/>
    <cellStyle name="60% - Акцент2 19" xfId="1022"/>
    <cellStyle name="60% - Акцент2 2" xfId="1023"/>
    <cellStyle name="60% — акцент2 2" xfId="1024"/>
    <cellStyle name="60% - Акцент2 2_Приложение 1" xfId="1025"/>
    <cellStyle name="60% — акцент2 2_Приложение 1" xfId="1026"/>
    <cellStyle name="60% - Акцент2 2_Приложение 1_1" xfId="1027"/>
    <cellStyle name="60% — акцент2 2_Приложение 2" xfId="1028"/>
    <cellStyle name="60% - Акцент2 2_Приложение 2_1" xfId="1029"/>
    <cellStyle name="60% - Акцент2 20" xfId="1030"/>
    <cellStyle name="60% - Акцент2 21" xfId="1031"/>
    <cellStyle name="60% - Акцент2 22" xfId="1032"/>
    <cellStyle name="60% - Акцент2 23" xfId="1033"/>
    <cellStyle name="60% - Акцент2 24" xfId="1034"/>
    <cellStyle name="60% - Акцент2 25" xfId="1035"/>
    <cellStyle name="60% - Акцент2 26" xfId="1036"/>
    <cellStyle name="60% - Акцент2 27" xfId="1037"/>
    <cellStyle name="60% - Акцент2 28" xfId="1038"/>
    <cellStyle name="60% - Акцент2 29" xfId="1039"/>
    <cellStyle name="60% - Акцент2 3" xfId="1040"/>
    <cellStyle name="60% — акцент2 3" xfId="1041"/>
    <cellStyle name="60% - Акцент2 3_Приложение 1" xfId="1042"/>
    <cellStyle name="60% — акцент2 3_Приложение 1" xfId="1043"/>
    <cellStyle name="60% - Акцент2 3_Приложение 1_1" xfId="1044"/>
    <cellStyle name="60% — акцент2 3_Приложение 2" xfId="1045"/>
    <cellStyle name="60% - Акцент2 3_Приложение 2_1" xfId="1046"/>
    <cellStyle name="60% - Акцент2 30" xfId="1047"/>
    <cellStyle name="60% - Акцент2 31" xfId="1048"/>
    <cellStyle name="60% - Акцент2 32" xfId="1049"/>
    <cellStyle name="60% - Акцент2 33" xfId="1050"/>
    <cellStyle name="60% - Акцент2 34" xfId="1051"/>
    <cellStyle name="60% - Акцент2 35" xfId="1052"/>
    <cellStyle name="60% - Акцент2 36" xfId="1053"/>
    <cellStyle name="60% - Акцент2 37" xfId="1054"/>
    <cellStyle name="60% - Акцент2 38" xfId="1055"/>
    <cellStyle name="60% - Акцент2 39" xfId="1056"/>
    <cellStyle name="60% - Акцент2 4" xfId="1057"/>
    <cellStyle name="60% — акцент2 4" xfId="1058"/>
    <cellStyle name="60% - Акцент2 4_Приложение 1" xfId="1059"/>
    <cellStyle name="60% — акцент2 4_Приложение 1" xfId="1060"/>
    <cellStyle name="60% - Акцент2 4_Приложение 1_1" xfId="1061"/>
    <cellStyle name="60% — акцент2 4_Приложение 2" xfId="1062"/>
    <cellStyle name="60% - Акцент2 4_Приложение 2_1" xfId="1063"/>
    <cellStyle name="60% - Акцент2 40" xfId="1064"/>
    <cellStyle name="60% - Акцент2 41" xfId="1065"/>
    <cellStyle name="60% - Акцент2 42" xfId="1066"/>
    <cellStyle name="60% - Акцент2 43" xfId="1067"/>
    <cellStyle name="60% - Акцент2 44" xfId="1068"/>
    <cellStyle name="60% - Акцент2 45" xfId="1069"/>
    <cellStyle name="60% - Акцент2 5" xfId="1070"/>
    <cellStyle name="60% - Акцент2 6" xfId="1071"/>
    <cellStyle name="60% - Акцент2 7" xfId="1072"/>
    <cellStyle name="60% - Акцент2 8" xfId="1073"/>
    <cellStyle name="60% - Акцент2 9" xfId="1074"/>
    <cellStyle name="60% — акцент3" xfId="1075"/>
    <cellStyle name="60% - Акцент3 10" xfId="1076"/>
    <cellStyle name="60% - Акцент3 11" xfId="1077"/>
    <cellStyle name="60% - Акцент3 12" xfId="1078"/>
    <cellStyle name="60% - Акцент3 13" xfId="1079"/>
    <cellStyle name="60% - Акцент3 14" xfId="1080"/>
    <cellStyle name="60% - Акцент3 15" xfId="1081"/>
    <cellStyle name="60% - Акцент3 16" xfId="1082"/>
    <cellStyle name="60% - Акцент3 17" xfId="1083"/>
    <cellStyle name="60% - Акцент3 18" xfId="1084"/>
    <cellStyle name="60% - Акцент3 19" xfId="1085"/>
    <cellStyle name="60% - Акцент3 2" xfId="1086"/>
    <cellStyle name="60% — акцент3 2" xfId="1087"/>
    <cellStyle name="60% - Акцент3 2_Приложение 1" xfId="1088"/>
    <cellStyle name="60% — акцент3 2_Приложение 1" xfId="1089"/>
    <cellStyle name="60% - Акцент3 2_Приложение 1_1" xfId="1090"/>
    <cellStyle name="60% — акцент3 2_Приложение 2" xfId="1091"/>
    <cellStyle name="60% - Акцент3 2_Приложение 2_1" xfId="1092"/>
    <cellStyle name="60% - Акцент3 20" xfId="1093"/>
    <cellStyle name="60% - Акцент3 21" xfId="1094"/>
    <cellStyle name="60% - Акцент3 22" xfId="1095"/>
    <cellStyle name="60% - Акцент3 23" xfId="1096"/>
    <cellStyle name="60% - Акцент3 24" xfId="1097"/>
    <cellStyle name="60% - Акцент3 25" xfId="1098"/>
    <cellStyle name="60% - Акцент3 26" xfId="1099"/>
    <cellStyle name="60% - Акцент3 27" xfId="1100"/>
    <cellStyle name="60% - Акцент3 28" xfId="1101"/>
    <cellStyle name="60% - Акцент3 29" xfId="1102"/>
    <cellStyle name="60% - Акцент3 3" xfId="1103"/>
    <cellStyle name="60% — акцент3 3" xfId="1104"/>
    <cellStyle name="60% - Акцент3 3_Приложение 1" xfId="1105"/>
    <cellStyle name="60% — акцент3 3_Приложение 1" xfId="1106"/>
    <cellStyle name="60% - Акцент3 3_Приложение 1_1" xfId="1107"/>
    <cellStyle name="60% — акцент3 3_Приложение 2" xfId="1108"/>
    <cellStyle name="60% - Акцент3 3_Приложение 2_1" xfId="1109"/>
    <cellStyle name="60% - Акцент3 30" xfId="1110"/>
    <cellStyle name="60% - Акцент3 31" xfId="1111"/>
    <cellStyle name="60% - Акцент3 32" xfId="1112"/>
    <cellStyle name="60% - Акцент3 33" xfId="1113"/>
    <cellStyle name="60% - Акцент3 34" xfId="1114"/>
    <cellStyle name="60% - Акцент3 35" xfId="1115"/>
    <cellStyle name="60% - Акцент3 36" xfId="1116"/>
    <cellStyle name="60% - Акцент3 37" xfId="1117"/>
    <cellStyle name="60% - Акцент3 38" xfId="1118"/>
    <cellStyle name="60% - Акцент3 39" xfId="1119"/>
    <cellStyle name="60% - Акцент3 4" xfId="1120"/>
    <cellStyle name="60% — акцент3 4" xfId="1121"/>
    <cellStyle name="60% - Акцент3 4_Приложение 1" xfId="1122"/>
    <cellStyle name="60% — акцент3 4_Приложение 1" xfId="1123"/>
    <cellStyle name="60% - Акцент3 4_Приложение 1_1" xfId="1124"/>
    <cellStyle name="60% — акцент3 4_Приложение 2" xfId="1125"/>
    <cellStyle name="60% - Акцент3 4_Приложение 2_1" xfId="1126"/>
    <cellStyle name="60% - Акцент3 40" xfId="1127"/>
    <cellStyle name="60% - Акцент3 41" xfId="1128"/>
    <cellStyle name="60% - Акцент3 42" xfId="1129"/>
    <cellStyle name="60% - Акцент3 43" xfId="1130"/>
    <cellStyle name="60% - Акцент3 44" xfId="1131"/>
    <cellStyle name="60% - Акцент3 45" xfId="1132"/>
    <cellStyle name="60% - Акцент3 5" xfId="1133"/>
    <cellStyle name="60% - Акцент3 6" xfId="1134"/>
    <cellStyle name="60% - Акцент3 7" xfId="1135"/>
    <cellStyle name="60% - Акцент3 8" xfId="1136"/>
    <cellStyle name="60% - Акцент3 9" xfId="1137"/>
    <cellStyle name="60% — акцент4" xfId="1138"/>
    <cellStyle name="60% - Акцент4 10" xfId="1139"/>
    <cellStyle name="60% - Акцент4 11" xfId="1140"/>
    <cellStyle name="60% - Акцент4 12" xfId="1141"/>
    <cellStyle name="60% - Акцент4 13" xfId="1142"/>
    <cellStyle name="60% - Акцент4 14" xfId="1143"/>
    <cellStyle name="60% - Акцент4 15" xfId="1144"/>
    <cellStyle name="60% - Акцент4 16" xfId="1145"/>
    <cellStyle name="60% - Акцент4 17" xfId="1146"/>
    <cellStyle name="60% - Акцент4 18" xfId="1147"/>
    <cellStyle name="60% - Акцент4 19" xfId="1148"/>
    <cellStyle name="60% - Акцент4 2" xfId="1149"/>
    <cellStyle name="60% — акцент4 2" xfId="1150"/>
    <cellStyle name="60% - Акцент4 2_Приложение 1" xfId="1151"/>
    <cellStyle name="60% — акцент4 2_Приложение 1" xfId="1152"/>
    <cellStyle name="60% - Акцент4 2_Приложение 1_1" xfId="1153"/>
    <cellStyle name="60% — акцент4 2_Приложение 2" xfId="1154"/>
    <cellStyle name="60% - Акцент4 2_Приложение 2_1" xfId="1155"/>
    <cellStyle name="60% - Акцент4 20" xfId="1156"/>
    <cellStyle name="60% - Акцент4 21" xfId="1157"/>
    <cellStyle name="60% - Акцент4 22" xfId="1158"/>
    <cellStyle name="60% - Акцент4 23" xfId="1159"/>
    <cellStyle name="60% - Акцент4 24" xfId="1160"/>
    <cellStyle name="60% - Акцент4 25" xfId="1161"/>
    <cellStyle name="60% - Акцент4 26" xfId="1162"/>
    <cellStyle name="60% - Акцент4 27" xfId="1163"/>
    <cellStyle name="60% - Акцент4 28" xfId="1164"/>
    <cellStyle name="60% - Акцент4 29" xfId="1165"/>
    <cellStyle name="60% - Акцент4 3" xfId="1166"/>
    <cellStyle name="60% — акцент4 3" xfId="1167"/>
    <cellStyle name="60% - Акцент4 3_Приложение 1" xfId="1168"/>
    <cellStyle name="60% — акцент4 3_Приложение 1" xfId="1169"/>
    <cellStyle name="60% - Акцент4 3_Приложение 1_1" xfId="1170"/>
    <cellStyle name="60% — акцент4 3_Приложение 2" xfId="1171"/>
    <cellStyle name="60% - Акцент4 3_Приложение 2_1" xfId="1172"/>
    <cellStyle name="60% - Акцент4 30" xfId="1173"/>
    <cellStyle name="60% - Акцент4 31" xfId="1174"/>
    <cellStyle name="60% - Акцент4 32" xfId="1175"/>
    <cellStyle name="60% - Акцент4 33" xfId="1176"/>
    <cellStyle name="60% - Акцент4 34" xfId="1177"/>
    <cellStyle name="60% - Акцент4 35" xfId="1178"/>
    <cellStyle name="60% - Акцент4 36" xfId="1179"/>
    <cellStyle name="60% - Акцент4 37" xfId="1180"/>
    <cellStyle name="60% - Акцент4 38" xfId="1181"/>
    <cellStyle name="60% - Акцент4 39" xfId="1182"/>
    <cellStyle name="60% - Акцент4 4" xfId="1183"/>
    <cellStyle name="60% — акцент4 4" xfId="1184"/>
    <cellStyle name="60% - Акцент4 4_Приложение 1" xfId="1185"/>
    <cellStyle name="60% — акцент4 4_Приложение 1" xfId="1186"/>
    <cellStyle name="60% - Акцент4 4_Приложение 1_1" xfId="1187"/>
    <cellStyle name="60% — акцент4 4_Приложение 2" xfId="1188"/>
    <cellStyle name="60% - Акцент4 4_Приложение 2_1" xfId="1189"/>
    <cellStyle name="60% - Акцент4 40" xfId="1190"/>
    <cellStyle name="60% - Акцент4 41" xfId="1191"/>
    <cellStyle name="60% - Акцент4 42" xfId="1192"/>
    <cellStyle name="60% - Акцент4 43" xfId="1193"/>
    <cellStyle name="60% - Акцент4 44" xfId="1194"/>
    <cellStyle name="60% - Акцент4 45" xfId="1195"/>
    <cellStyle name="60% - Акцент4 5" xfId="1196"/>
    <cellStyle name="60% - Акцент4 6" xfId="1197"/>
    <cellStyle name="60% - Акцент4 7" xfId="1198"/>
    <cellStyle name="60% - Акцент4 8" xfId="1199"/>
    <cellStyle name="60% - Акцент4 9" xfId="1200"/>
    <cellStyle name="60% — акцент5" xfId="1201"/>
    <cellStyle name="60% - Акцент5 10" xfId="1202"/>
    <cellStyle name="60% - Акцент5 11" xfId="1203"/>
    <cellStyle name="60% - Акцент5 12" xfId="1204"/>
    <cellStyle name="60% - Акцент5 13" xfId="1205"/>
    <cellStyle name="60% - Акцент5 14" xfId="1206"/>
    <cellStyle name="60% - Акцент5 15" xfId="1207"/>
    <cellStyle name="60% - Акцент5 16" xfId="1208"/>
    <cellStyle name="60% - Акцент5 17" xfId="1209"/>
    <cellStyle name="60% - Акцент5 18" xfId="1210"/>
    <cellStyle name="60% - Акцент5 19" xfId="1211"/>
    <cellStyle name="60% - Акцент5 2" xfId="1212"/>
    <cellStyle name="60% — акцент5 2" xfId="1213"/>
    <cellStyle name="60% - Акцент5 2_Приложение 1" xfId="1214"/>
    <cellStyle name="60% — акцент5 2_Приложение 1" xfId="1215"/>
    <cellStyle name="60% - Акцент5 2_Приложение 1_1" xfId="1216"/>
    <cellStyle name="60% — акцент5 2_Приложение 2" xfId="1217"/>
    <cellStyle name="60% - Акцент5 2_Приложение 2_1" xfId="1218"/>
    <cellStyle name="60% - Акцент5 20" xfId="1219"/>
    <cellStyle name="60% - Акцент5 21" xfId="1220"/>
    <cellStyle name="60% - Акцент5 22" xfId="1221"/>
    <cellStyle name="60% - Акцент5 23" xfId="1222"/>
    <cellStyle name="60% - Акцент5 24" xfId="1223"/>
    <cellStyle name="60% - Акцент5 25" xfId="1224"/>
    <cellStyle name="60% - Акцент5 26" xfId="1225"/>
    <cellStyle name="60% - Акцент5 27" xfId="1226"/>
    <cellStyle name="60% - Акцент5 28" xfId="1227"/>
    <cellStyle name="60% - Акцент5 29" xfId="1228"/>
    <cellStyle name="60% - Акцент5 3" xfId="1229"/>
    <cellStyle name="60% — акцент5 3" xfId="1230"/>
    <cellStyle name="60% - Акцент5 3_Приложение 1" xfId="1231"/>
    <cellStyle name="60% — акцент5 3_Приложение 1" xfId="1232"/>
    <cellStyle name="60% - Акцент5 3_Приложение 1_1" xfId="1233"/>
    <cellStyle name="60% — акцент5 3_Приложение 2" xfId="1234"/>
    <cellStyle name="60% - Акцент5 3_Приложение 2_1" xfId="1235"/>
    <cellStyle name="60% - Акцент5 30" xfId="1236"/>
    <cellStyle name="60% - Акцент5 31" xfId="1237"/>
    <cellStyle name="60% - Акцент5 32" xfId="1238"/>
    <cellStyle name="60% - Акцент5 33" xfId="1239"/>
    <cellStyle name="60% - Акцент5 34" xfId="1240"/>
    <cellStyle name="60% - Акцент5 35" xfId="1241"/>
    <cellStyle name="60% - Акцент5 36" xfId="1242"/>
    <cellStyle name="60% - Акцент5 37" xfId="1243"/>
    <cellStyle name="60% - Акцент5 38" xfId="1244"/>
    <cellStyle name="60% - Акцент5 39" xfId="1245"/>
    <cellStyle name="60% - Акцент5 4" xfId="1246"/>
    <cellStyle name="60% — акцент5 4" xfId="1247"/>
    <cellStyle name="60% - Акцент5 4_Приложение 1" xfId="1248"/>
    <cellStyle name="60% — акцент5 4_Приложение 1" xfId="1249"/>
    <cellStyle name="60% - Акцент5 4_Приложение 1_1" xfId="1250"/>
    <cellStyle name="60% — акцент5 4_Приложение 2" xfId="1251"/>
    <cellStyle name="60% - Акцент5 4_Приложение 2_1" xfId="1252"/>
    <cellStyle name="60% - Акцент5 40" xfId="1253"/>
    <cellStyle name="60% - Акцент5 41" xfId="1254"/>
    <cellStyle name="60% - Акцент5 42" xfId="1255"/>
    <cellStyle name="60% - Акцент5 43" xfId="1256"/>
    <cellStyle name="60% - Акцент5 44" xfId="1257"/>
    <cellStyle name="60% - Акцент5 45" xfId="1258"/>
    <cellStyle name="60% - Акцент5 5" xfId="1259"/>
    <cellStyle name="60% - Акцент5 6" xfId="1260"/>
    <cellStyle name="60% - Акцент5 7" xfId="1261"/>
    <cellStyle name="60% - Акцент5 8" xfId="1262"/>
    <cellStyle name="60% - Акцент5 9" xfId="1263"/>
    <cellStyle name="60% — акцент6" xfId="1264"/>
    <cellStyle name="60% - Акцент6 10" xfId="1265"/>
    <cellStyle name="60% - Акцент6 11" xfId="1266"/>
    <cellStyle name="60% - Акцент6 12" xfId="1267"/>
    <cellStyle name="60% - Акцент6 13" xfId="1268"/>
    <cellStyle name="60% - Акцент6 14" xfId="1269"/>
    <cellStyle name="60% - Акцент6 15" xfId="1270"/>
    <cellStyle name="60% - Акцент6 16" xfId="1271"/>
    <cellStyle name="60% - Акцент6 17" xfId="1272"/>
    <cellStyle name="60% - Акцент6 18" xfId="1273"/>
    <cellStyle name="60% - Акцент6 19" xfId="1274"/>
    <cellStyle name="60% - Акцент6 2" xfId="1275"/>
    <cellStyle name="60% — акцент6 2" xfId="1276"/>
    <cellStyle name="60% - Акцент6 2_Приложение 1" xfId="1277"/>
    <cellStyle name="60% — акцент6 2_Приложение 1" xfId="1278"/>
    <cellStyle name="60% - Акцент6 2_Приложение 1_1" xfId="1279"/>
    <cellStyle name="60% — акцент6 2_Приложение 2" xfId="1280"/>
    <cellStyle name="60% - Акцент6 2_Приложение 2_1" xfId="1281"/>
    <cellStyle name="60% - Акцент6 20" xfId="1282"/>
    <cellStyle name="60% - Акцент6 21" xfId="1283"/>
    <cellStyle name="60% - Акцент6 22" xfId="1284"/>
    <cellStyle name="60% - Акцент6 23" xfId="1285"/>
    <cellStyle name="60% - Акцент6 24" xfId="1286"/>
    <cellStyle name="60% - Акцент6 25" xfId="1287"/>
    <cellStyle name="60% - Акцент6 26" xfId="1288"/>
    <cellStyle name="60% - Акцент6 27" xfId="1289"/>
    <cellStyle name="60% - Акцент6 28" xfId="1290"/>
    <cellStyle name="60% - Акцент6 29" xfId="1291"/>
    <cellStyle name="60% - Акцент6 3" xfId="1292"/>
    <cellStyle name="60% — акцент6 3" xfId="1293"/>
    <cellStyle name="60% - Акцент6 3_Приложение 1" xfId="1294"/>
    <cellStyle name="60% — акцент6 3_Приложение 1" xfId="1295"/>
    <cellStyle name="60% - Акцент6 3_Приложение 1_1" xfId="1296"/>
    <cellStyle name="60% — акцент6 3_Приложение 2" xfId="1297"/>
    <cellStyle name="60% - Акцент6 3_Приложение 2_1" xfId="1298"/>
    <cellStyle name="60% - Акцент6 30" xfId="1299"/>
    <cellStyle name="60% - Акцент6 31" xfId="1300"/>
    <cellStyle name="60% - Акцент6 32" xfId="1301"/>
    <cellStyle name="60% - Акцент6 33" xfId="1302"/>
    <cellStyle name="60% - Акцент6 34" xfId="1303"/>
    <cellStyle name="60% - Акцент6 35" xfId="1304"/>
    <cellStyle name="60% - Акцент6 36" xfId="1305"/>
    <cellStyle name="60% - Акцент6 37" xfId="1306"/>
    <cellStyle name="60% - Акцент6 38" xfId="1307"/>
    <cellStyle name="60% - Акцент6 39" xfId="1308"/>
    <cellStyle name="60% - Акцент6 4" xfId="1309"/>
    <cellStyle name="60% — акцент6 4" xfId="1310"/>
    <cellStyle name="60% - Акцент6 4_Приложение 1" xfId="1311"/>
    <cellStyle name="60% — акцент6 4_Приложение 1" xfId="1312"/>
    <cellStyle name="60% - Акцент6 4_Приложение 1_1" xfId="1313"/>
    <cellStyle name="60% — акцент6 4_Приложение 2" xfId="1314"/>
    <cellStyle name="60% - Акцент6 4_Приложение 2_1" xfId="1315"/>
    <cellStyle name="60% - Акцент6 40" xfId="1316"/>
    <cellStyle name="60% - Акцент6 41" xfId="1317"/>
    <cellStyle name="60% - Акцент6 42" xfId="1318"/>
    <cellStyle name="60% - Акцент6 43" xfId="1319"/>
    <cellStyle name="60% - Акцент6 44" xfId="1320"/>
    <cellStyle name="60% - Акцент6 45" xfId="1321"/>
    <cellStyle name="60% - Акцент6 5" xfId="1322"/>
    <cellStyle name="60% - Акцент6 6" xfId="1323"/>
    <cellStyle name="60% - Акцент6 7" xfId="1324"/>
    <cellStyle name="60% - Акцент6 8" xfId="1325"/>
    <cellStyle name="60% - Акцент6 9" xfId="1326"/>
    <cellStyle name="Excel Built-in Normal" xfId="1327"/>
    <cellStyle name="TableStyleLight1" xfId="1328"/>
    <cellStyle name="Акцент1" xfId="1329" builtinId="29" customBuiltin="1"/>
    <cellStyle name="Акцент1 10" xfId="1330"/>
    <cellStyle name="Акцент1 11" xfId="1331"/>
    <cellStyle name="Акцент1 12" xfId="1332"/>
    <cellStyle name="Акцент1 13" xfId="1333"/>
    <cellStyle name="Акцент1 14" xfId="1334"/>
    <cellStyle name="Акцент1 15" xfId="1335"/>
    <cellStyle name="Акцент1 16" xfId="1336"/>
    <cellStyle name="Акцент1 17" xfId="1337"/>
    <cellStyle name="Акцент1 18" xfId="1338"/>
    <cellStyle name="Акцент1 19" xfId="1339"/>
    <cellStyle name="Акцент1 2" xfId="1340"/>
    <cellStyle name="Акцент1 20" xfId="1341"/>
    <cellStyle name="Акцент1 21" xfId="1342"/>
    <cellStyle name="Акцент1 22" xfId="1343"/>
    <cellStyle name="Акцент1 23" xfId="1344"/>
    <cellStyle name="Акцент1 24" xfId="1345"/>
    <cellStyle name="Акцент1 25" xfId="1346"/>
    <cellStyle name="Акцент1 26" xfId="1347"/>
    <cellStyle name="Акцент1 27" xfId="1348"/>
    <cellStyle name="Акцент1 28" xfId="1349"/>
    <cellStyle name="Акцент1 29" xfId="1350"/>
    <cellStyle name="Акцент1 3" xfId="1351"/>
    <cellStyle name="Акцент1 30" xfId="1352"/>
    <cellStyle name="Акцент1 31" xfId="1353"/>
    <cellStyle name="Акцент1 32" xfId="1354"/>
    <cellStyle name="Акцент1 33" xfId="1355"/>
    <cellStyle name="Акцент1 34" xfId="1356"/>
    <cellStyle name="Акцент1 35" xfId="1357"/>
    <cellStyle name="Акцент1 36" xfId="1358"/>
    <cellStyle name="Акцент1 37" xfId="1359"/>
    <cellStyle name="Акцент1 38" xfId="1360"/>
    <cellStyle name="Акцент1 39" xfId="1361"/>
    <cellStyle name="Акцент1 4" xfId="1362"/>
    <cellStyle name="Акцент1 40" xfId="1363"/>
    <cellStyle name="Акцент1 41" xfId="1364"/>
    <cellStyle name="Акцент1 42" xfId="1365"/>
    <cellStyle name="Акцент1 43" xfId="1366"/>
    <cellStyle name="Акцент1 5" xfId="1367"/>
    <cellStyle name="Акцент1 6" xfId="1368"/>
    <cellStyle name="Акцент1 7" xfId="1369"/>
    <cellStyle name="Акцент1 8" xfId="1370"/>
    <cellStyle name="Акцент1 9" xfId="1371"/>
    <cellStyle name="Акцент2" xfId="1372" builtinId="33" customBuiltin="1"/>
    <cellStyle name="Акцент2 10" xfId="1373"/>
    <cellStyle name="Акцент2 11" xfId="1374"/>
    <cellStyle name="Акцент2 12" xfId="1375"/>
    <cellStyle name="Акцент2 13" xfId="1376"/>
    <cellStyle name="Акцент2 14" xfId="1377"/>
    <cellStyle name="Акцент2 15" xfId="1378"/>
    <cellStyle name="Акцент2 16" xfId="1379"/>
    <cellStyle name="Акцент2 17" xfId="1380"/>
    <cellStyle name="Акцент2 18" xfId="1381"/>
    <cellStyle name="Акцент2 19" xfId="1382"/>
    <cellStyle name="Акцент2 2" xfId="1383"/>
    <cellStyle name="Акцент2 20" xfId="1384"/>
    <cellStyle name="Акцент2 21" xfId="1385"/>
    <cellStyle name="Акцент2 22" xfId="1386"/>
    <cellStyle name="Акцент2 23" xfId="1387"/>
    <cellStyle name="Акцент2 24" xfId="1388"/>
    <cellStyle name="Акцент2 25" xfId="1389"/>
    <cellStyle name="Акцент2 26" xfId="1390"/>
    <cellStyle name="Акцент2 27" xfId="1391"/>
    <cellStyle name="Акцент2 28" xfId="1392"/>
    <cellStyle name="Акцент2 29" xfId="1393"/>
    <cellStyle name="Акцент2 3" xfId="1394"/>
    <cellStyle name="Акцент2 30" xfId="1395"/>
    <cellStyle name="Акцент2 31" xfId="1396"/>
    <cellStyle name="Акцент2 32" xfId="1397"/>
    <cellStyle name="Акцент2 33" xfId="1398"/>
    <cellStyle name="Акцент2 34" xfId="1399"/>
    <cellStyle name="Акцент2 35" xfId="1400"/>
    <cellStyle name="Акцент2 36" xfId="1401"/>
    <cellStyle name="Акцент2 37" xfId="1402"/>
    <cellStyle name="Акцент2 38" xfId="1403"/>
    <cellStyle name="Акцент2 39" xfId="1404"/>
    <cellStyle name="Акцент2 4" xfId="1405"/>
    <cellStyle name="Акцент2 40" xfId="1406"/>
    <cellStyle name="Акцент2 41" xfId="1407"/>
    <cellStyle name="Акцент2 42" xfId="1408"/>
    <cellStyle name="Акцент2 43" xfId="1409"/>
    <cellStyle name="Акцент2 5" xfId="1410"/>
    <cellStyle name="Акцент2 6" xfId="1411"/>
    <cellStyle name="Акцент2 7" xfId="1412"/>
    <cellStyle name="Акцент2 8" xfId="1413"/>
    <cellStyle name="Акцент2 9" xfId="1414"/>
    <cellStyle name="Акцент3" xfId="1415" builtinId="37" customBuiltin="1"/>
    <cellStyle name="Акцент3 10" xfId="1416"/>
    <cellStyle name="Акцент3 11" xfId="1417"/>
    <cellStyle name="Акцент3 12" xfId="1418"/>
    <cellStyle name="Акцент3 13" xfId="1419"/>
    <cellStyle name="Акцент3 14" xfId="1420"/>
    <cellStyle name="Акцент3 15" xfId="1421"/>
    <cellStyle name="Акцент3 16" xfId="1422"/>
    <cellStyle name="Акцент3 17" xfId="1423"/>
    <cellStyle name="Акцент3 18" xfId="1424"/>
    <cellStyle name="Акцент3 19" xfId="1425"/>
    <cellStyle name="Акцент3 2" xfId="1426"/>
    <cellStyle name="Акцент3 20" xfId="1427"/>
    <cellStyle name="Акцент3 21" xfId="1428"/>
    <cellStyle name="Акцент3 22" xfId="1429"/>
    <cellStyle name="Акцент3 23" xfId="1430"/>
    <cellStyle name="Акцент3 24" xfId="1431"/>
    <cellStyle name="Акцент3 25" xfId="1432"/>
    <cellStyle name="Акцент3 26" xfId="1433"/>
    <cellStyle name="Акцент3 27" xfId="1434"/>
    <cellStyle name="Акцент3 28" xfId="1435"/>
    <cellStyle name="Акцент3 29" xfId="1436"/>
    <cellStyle name="Акцент3 3" xfId="1437"/>
    <cellStyle name="Акцент3 30" xfId="1438"/>
    <cellStyle name="Акцент3 31" xfId="1439"/>
    <cellStyle name="Акцент3 32" xfId="1440"/>
    <cellStyle name="Акцент3 33" xfId="1441"/>
    <cellStyle name="Акцент3 34" xfId="1442"/>
    <cellStyle name="Акцент3 35" xfId="1443"/>
    <cellStyle name="Акцент3 36" xfId="1444"/>
    <cellStyle name="Акцент3 37" xfId="1445"/>
    <cellStyle name="Акцент3 38" xfId="1446"/>
    <cellStyle name="Акцент3 39" xfId="1447"/>
    <cellStyle name="Акцент3 4" xfId="1448"/>
    <cellStyle name="Акцент3 40" xfId="1449"/>
    <cellStyle name="Акцент3 41" xfId="1450"/>
    <cellStyle name="Акцент3 42" xfId="1451"/>
    <cellStyle name="Акцент3 43" xfId="1452"/>
    <cellStyle name="Акцент3 5" xfId="1453"/>
    <cellStyle name="Акцент3 6" xfId="1454"/>
    <cellStyle name="Акцент3 7" xfId="1455"/>
    <cellStyle name="Акцент3 8" xfId="1456"/>
    <cellStyle name="Акцент3 9" xfId="1457"/>
    <cellStyle name="Акцент4" xfId="1458" builtinId="41" customBuiltin="1"/>
    <cellStyle name="Акцент4 10" xfId="1459"/>
    <cellStyle name="Акцент4 11" xfId="1460"/>
    <cellStyle name="Акцент4 12" xfId="1461"/>
    <cellStyle name="Акцент4 13" xfId="1462"/>
    <cellStyle name="Акцент4 14" xfId="1463"/>
    <cellStyle name="Акцент4 15" xfId="1464"/>
    <cellStyle name="Акцент4 16" xfId="1465"/>
    <cellStyle name="Акцент4 17" xfId="1466"/>
    <cellStyle name="Акцент4 18" xfId="1467"/>
    <cellStyle name="Акцент4 19" xfId="1468"/>
    <cellStyle name="Акцент4 2" xfId="1469"/>
    <cellStyle name="Акцент4 20" xfId="1470"/>
    <cellStyle name="Акцент4 21" xfId="1471"/>
    <cellStyle name="Акцент4 22" xfId="1472"/>
    <cellStyle name="Акцент4 23" xfId="1473"/>
    <cellStyle name="Акцент4 24" xfId="1474"/>
    <cellStyle name="Акцент4 25" xfId="1475"/>
    <cellStyle name="Акцент4 26" xfId="1476"/>
    <cellStyle name="Акцент4 27" xfId="1477"/>
    <cellStyle name="Акцент4 28" xfId="1478"/>
    <cellStyle name="Акцент4 29" xfId="1479"/>
    <cellStyle name="Акцент4 3" xfId="1480"/>
    <cellStyle name="Акцент4 30" xfId="1481"/>
    <cellStyle name="Акцент4 31" xfId="1482"/>
    <cellStyle name="Акцент4 32" xfId="1483"/>
    <cellStyle name="Акцент4 33" xfId="1484"/>
    <cellStyle name="Акцент4 34" xfId="1485"/>
    <cellStyle name="Акцент4 35" xfId="1486"/>
    <cellStyle name="Акцент4 36" xfId="1487"/>
    <cellStyle name="Акцент4 37" xfId="1488"/>
    <cellStyle name="Акцент4 38" xfId="1489"/>
    <cellStyle name="Акцент4 39" xfId="1490"/>
    <cellStyle name="Акцент4 4" xfId="1491"/>
    <cellStyle name="Акцент4 40" xfId="1492"/>
    <cellStyle name="Акцент4 41" xfId="1493"/>
    <cellStyle name="Акцент4 42" xfId="1494"/>
    <cellStyle name="Акцент4 43" xfId="1495"/>
    <cellStyle name="Акцент4 5" xfId="1496"/>
    <cellStyle name="Акцент4 6" xfId="1497"/>
    <cellStyle name="Акцент4 7" xfId="1498"/>
    <cellStyle name="Акцент4 8" xfId="1499"/>
    <cellStyle name="Акцент4 9" xfId="1500"/>
    <cellStyle name="Акцент5" xfId="1501" builtinId="45" customBuiltin="1"/>
    <cellStyle name="Акцент5 10" xfId="1502"/>
    <cellStyle name="Акцент5 11" xfId="1503"/>
    <cellStyle name="Акцент5 12" xfId="1504"/>
    <cellStyle name="Акцент5 13" xfId="1505"/>
    <cellStyle name="Акцент5 14" xfId="1506"/>
    <cellStyle name="Акцент5 15" xfId="1507"/>
    <cellStyle name="Акцент5 16" xfId="1508"/>
    <cellStyle name="Акцент5 17" xfId="1509"/>
    <cellStyle name="Акцент5 18" xfId="1510"/>
    <cellStyle name="Акцент5 19" xfId="1511"/>
    <cellStyle name="Акцент5 2" xfId="1512"/>
    <cellStyle name="Акцент5 20" xfId="1513"/>
    <cellStyle name="Акцент5 21" xfId="1514"/>
    <cellStyle name="Акцент5 22" xfId="1515"/>
    <cellStyle name="Акцент5 23" xfId="1516"/>
    <cellStyle name="Акцент5 24" xfId="1517"/>
    <cellStyle name="Акцент5 25" xfId="1518"/>
    <cellStyle name="Акцент5 26" xfId="1519"/>
    <cellStyle name="Акцент5 27" xfId="1520"/>
    <cellStyle name="Акцент5 28" xfId="1521"/>
    <cellStyle name="Акцент5 29" xfId="1522"/>
    <cellStyle name="Акцент5 3" xfId="1523"/>
    <cellStyle name="Акцент5 30" xfId="1524"/>
    <cellStyle name="Акцент5 31" xfId="1525"/>
    <cellStyle name="Акцент5 32" xfId="1526"/>
    <cellStyle name="Акцент5 33" xfId="1527"/>
    <cellStyle name="Акцент5 34" xfId="1528"/>
    <cellStyle name="Акцент5 35" xfId="1529"/>
    <cellStyle name="Акцент5 36" xfId="1530"/>
    <cellStyle name="Акцент5 37" xfId="1531"/>
    <cellStyle name="Акцент5 38" xfId="1532"/>
    <cellStyle name="Акцент5 39" xfId="1533"/>
    <cellStyle name="Акцент5 4" xfId="1534"/>
    <cellStyle name="Акцент5 40" xfId="1535"/>
    <cellStyle name="Акцент5 41" xfId="1536"/>
    <cellStyle name="Акцент5 42" xfId="1537"/>
    <cellStyle name="Акцент5 43" xfId="1538"/>
    <cellStyle name="Акцент5 5" xfId="1539"/>
    <cellStyle name="Акцент5 6" xfId="1540"/>
    <cellStyle name="Акцент5 7" xfId="1541"/>
    <cellStyle name="Акцент5 8" xfId="1542"/>
    <cellStyle name="Акцент5 9" xfId="1543"/>
    <cellStyle name="Акцент6" xfId="1544" builtinId="49" customBuiltin="1"/>
    <cellStyle name="Акцент6 10" xfId="1545"/>
    <cellStyle name="Акцент6 11" xfId="1546"/>
    <cellStyle name="Акцент6 12" xfId="1547"/>
    <cellStyle name="Акцент6 13" xfId="1548"/>
    <cellStyle name="Акцент6 14" xfId="1549"/>
    <cellStyle name="Акцент6 15" xfId="1550"/>
    <cellStyle name="Акцент6 16" xfId="1551"/>
    <cellStyle name="Акцент6 17" xfId="1552"/>
    <cellStyle name="Акцент6 18" xfId="1553"/>
    <cellStyle name="Акцент6 19" xfId="1554"/>
    <cellStyle name="Акцент6 2" xfId="1555"/>
    <cellStyle name="Акцент6 20" xfId="1556"/>
    <cellStyle name="Акцент6 21" xfId="1557"/>
    <cellStyle name="Акцент6 22" xfId="1558"/>
    <cellStyle name="Акцент6 23" xfId="1559"/>
    <cellStyle name="Акцент6 24" xfId="1560"/>
    <cellStyle name="Акцент6 25" xfId="1561"/>
    <cellStyle name="Акцент6 26" xfId="1562"/>
    <cellStyle name="Акцент6 27" xfId="1563"/>
    <cellStyle name="Акцент6 28" xfId="1564"/>
    <cellStyle name="Акцент6 29" xfId="1565"/>
    <cellStyle name="Акцент6 3" xfId="1566"/>
    <cellStyle name="Акцент6 30" xfId="1567"/>
    <cellStyle name="Акцент6 31" xfId="1568"/>
    <cellStyle name="Акцент6 32" xfId="1569"/>
    <cellStyle name="Акцент6 33" xfId="1570"/>
    <cellStyle name="Акцент6 34" xfId="1571"/>
    <cellStyle name="Акцент6 35" xfId="1572"/>
    <cellStyle name="Акцент6 36" xfId="1573"/>
    <cellStyle name="Акцент6 37" xfId="1574"/>
    <cellStyle name="Акцент6 38" xfId="1575"/>
    <cellStyle name="Акцент6 39" xfId="1576"/>
    <cellStyle name="Акцент6 4" xfId="1577"/>
    <cellStyle name="Акцент6 40" xfId="1578"/>
    <cellStyle name="Акцент6 41" xfId="1579"/>
    <cellStyle name="Акцент6 42" xfId="1580"/>
    <cellStyle name="Акцент6 43" xfId="1581"/>
    <cellStyle name="Акцент6 5" xfId="1582"/>
    <cellStyle name="Акцент6 6" xfId="1583"/>
    <cellStyle name="Акцент6 7" xfId="1584"/>
    <cellStyle name="Акцент6 8" xfId="1585"/>
    <cellStyle name="Акцент6 9" xfId="1586"/>
    <cellStyle name="Ввод " xfId="1587" builtinId="20" customBuiltin="1"/>
    <cellStyle name="Ввод  10" xfId="1588"/>
    <cellStyle name="Ввод  11" xfId="1589"/>
    <cellStyle name="Ввод  12" xfId="1590"/>
    <cellStyle name="Ввод  13" xfId="1591"/>
    <cellStyle name="Ввод  14" xfId="1592"/>
    <cellStyle name="Ввод  15" xfId="1593"/>
    <cellStyle name="Ввод  16" xfId="1594"/>
    <cellStyle name="Ввод  17" xfId="1595"/>
    <cellStyle name="Ввод  18" xfId="1596"/>
    <cellStyle name="Ввод  19" xfId="1597"/>
    <cellStyle name="Ввод  2" xfId="1598"/>
    <cellStyle name="Ввод  20" xfId="1599"/>
    <cellStyle name="Ввод  21" xfId="1600"/>
    <cellStyle name="Ввод  22" xfId="1601"/>
    <cellStyle name="Ввод  23" xfId="1602"/>
    <cellStyle name="Ввод  24" xfId="1603"/>
    <cellStyle name="Ввод  25" xfId="1604"/>
    <cellStyle name="Ввод  26" xfId="1605"/>
    <cellStyle name="Ввод  27" xfId="1606"/>
    <cellStyle name="Ввод  28" xfId="1607"/>
    <cellStyle name="Ввод  29" xfId="1608"/>
    <cellStyle name="Ввод  3" xfId="1609"/>
    <cellStyle name="Ввод  30" xfId="1610"/>
    <cellStyle name="Ввод  31" xfId="1611"/>
    <cellStyle name="Ввод  32" xfId="1612"/>
    <cellStyle name="Ввод  33" xfId="1613"/>
    <cellStyle name="Ввод  34" xfId="1614"/>
    <cellStyle name="Ввод  35" xfId="1615"/>
    <cellStyle name="Ввод  36" xfId="1616"/>
    <cellStyle name="Ввод  37" xfId="1617"/>
    <cellStyle name="Ввод  38" xfId="1618"/>
    <cellStyle name="Ввод  39" xfId="1619"/>
    <cellStyle name="Ввод  4" xfId="1620"/>
    <cellStyle name="Ввод  40" xfId="1621"/>
    <cellStyle name="Ввод  41" xfId="1622"/>
    <cellStyle name="Ввод  42" xfId="1623"/>
    <cellStyle name="Ввод  43" xfId="1624"/>
    <cellStyle name="Ввод  5" xfId="1625"/>
    <cellStyle name="Ввод  6" xfId="1626"/>
    <cellStyle name="Ввод  7" xfId="1627"/>
    <cellStyle name="Ввод  8" xfId="1628"/>
    <cellStyle name="Ввод  9" xfId="1629"/>
    <cellStyle name="Вывод" xfId="1630" builtinId="21" customBuiltin="1"/>
    <cellStyle name="Вывод 10" xfId="1631"/>
    <cellStyle name="Вывод 11" xfId="1632"/>
    <cellStyle name="Вывод 12" xfId="1633"/>
    <cellStyle name="Вывод 13" xfId="1634"/>
    <cellStyle name="Вывод 14" xfId="1635"/>
    <cellStyle name="Вывод 15" xfId="1636"/>
    <cellStyle name="Вывод 16" xfId="1637"/>
    <cellStyle name="Вывод 17" xfId="1638"/>
    <cellStyle name="Вывод 18" xfId="1639"/>
    <cellStyle name="Вывод 19" xfId="1640"/>
    <cellStyle name="Вывод 2" xfId="1641"/>
    <cellStyle name="Вывод 20" xfId="1642"/>
    <cellStyle name="Вывод 21" xfId="1643"/>
    <cellStyle name="Вывод 22" xfId="1644"/>
    <cellStyle name="Вывод 23" xfId="1645"/>
    <cellStyle name="Вывод 24" xfId="1646"/>
    <cellStyle name="Вывод 25" xfId="1647"/>
    <cellStyle name="Вывод 26" xfId="1648"/>
    <cellStyle name="Вывод 27" xfId="1649"/>
    <cellStyle name="Вывод 28" xfId="1650"/>
    <cellStyle name="Вывод 29" xfId="1651"/>
    <cellStyle name="Вывод 3" xfId="1652"/>
    <cellStyle name="Вывод 30" xfId="1653"/>
    <cellStyle name="Вывод 31" xfId="1654"/>
    <cellStyle name="Вывод 32" xfId="1655"/>
    <cellStyle name="Вывод 33" xfId="1656"/>
    <cellStyle name="Вывод 34" xfId="1657"/>
    <cellStyle name="Вывод 35" xfId="1658"/>
    <cellStyle name="Вывод 36" xfId="1659"/>
    <cellStyle name="Вывод 37" xfId="1660"/>
    <cellStyle name="Вывод 38" xfId="1661"/>
    <cellStyle name="Вывод 39" xfId="1662"/>
    <cellStyle name="Вывод 4" xfId="1663"/>
    <cellStyle name="Вывод 40" xfId="1664"/>
    <cellStyle name="Вывод 41" xfId="1665"/>
    <cellStyle name="Вывод 42" xfId="1666"/>
    <cellStyle name="Вывод 43" xfId="1667"/>
    <cellStyle name="Вывод 44" xfId="1668"/>
    <cellStyle name="Вывод 5" xfId="1669"/>
    <cellStyle name="Вывод 6" xfId="1670"/>
    <cellStyle name="Вывод 7" xfId="1671"/>
    <cellStyle name="Вывод 8" xfId="1672"/>
    <cellStyle name="Вывод 9" xfId="1673"/>
    <cellStyle name="Вычисление" xfId="1674" builtinId="22" customBuiltin="1"/>
    <cellStyle name="Вычисление 10" xfId="1675"/>
    <cellStyle name="Вычисление 11" xfId="1676"/>
    <cellStyle name="Вычисление 12" xfId="1677"/>
    <cellStyle name="Вычисление 13" xfId="1678"/>
    <cellStyle name="Вычисление 14" xfId="1679"/>
    <cellStyle name="Вычисление 15" xfId="1680"/>
    <cellStyle name="Вычисление 16" xfId="1681"/>
    <cellStyle name="Вычисление 17" xfId="1682"/>
    <cellStyle name="Вычисление 18" xfId="1683"/>
    <cellStyle name="Вычисление 19" xfId="1684"/>
    <cellStyle name="Вычисление 2" xfId="1685"/>
    <cellStyle name="Вычисление 20" xfId="1686"/>
    <cellStyle name="Вычисление 21" xfId="1687"/>
    <cellStyle name="Вычисление 22" xfId="1688"/>
    <cellStyle name="Вычисление 23" xfId="1689"/>
    <cellStyle name="Вычисление 24" xfId="1690"/>
    <cellStyle name="Вычисление 25" xfId="1691"/>
    <cellStyle name="Вычисление 26" xfId="1692"/>
    <cellStyle name="Вычисление 27" xfId="1693"/>
    <cellStyle name="Вычисление 28" xfId="1694"/>
    <cellStyle name="Вычисление 29" xfId="1695"/>
    <cellStyle name="Вычисление 3" xfId="1696"/>
    <cellStyle name="Вычисление 30" xfId="1697"/>
    <cellStyle name="Вычисление 31" xfId="1698"/>
    <cellStyle name="Вычисление 32" xfId="1699"/>
    <cellStyle name="Вычисление 33" xfId="1700"/>
    <cellStyle name="Вычисление 34" xfId="1701"/>
    <cellStyle name="Вычисление 35" xfId="1702"/>
    <cellStyle name="Вычисление 36" xfId="1703"/>
    <cellStyle name="Вычисление 37" xfId="1704"/>
    <cellStyle name="Вычисление 38" xfId="1705"/>
    <cellStyle name="Вычисление 39" xfId="1706"/>
    <cellStyle name="Вычисление 4" xfId="1707"/>
    <cellStyle name="Вычисление 40" xfId="1708"/>
    <cellStyle name="Вычисление 41" xfId="1709"/>
    <cellStyle name="Вычисление 42" xfId="1710"/>
    <cellStyle name="Вычисление 43" xfId="1711"/>
    <cellStyle name="Вычисление 44" xfId="1712"/>
    <cellStyle name="Вычисление 5" xfId="1713"/>
    <cellStyle name="Вычисление 6" xfId="1714"/>
    <cellStyle name="Вычисление 7" xfId="1715"/>
    <cellStyle name="Вычисление 8" xfId="1716"/>
    <cellStyle name="Вычисление 9" xfId="1717"/>
    <cellStyle name="Заголовок 1" xfId="1718" builtinId="16" customBuiltin="1"/>
    <cellStyle name="Заголовок 1 10" xfId="1719"/>
    <cellStyle name="Заголовок 1 11" xfId="1720"/>
    <cellStyle name="Заголовок 1 12" xfId="1721"/>
    <cellStyle name="Заголовок 1 13" xfId="1722"/>
    <cellStyle name="Заголовок 1 14" xfId="1723"/>
    <cellStyle name="Заголовок 1 15" xfId="1724"/>
    <cellStyle name="Заголовок 1 16" xfId="1725"/>
    <cellStyle name="Заголовок 1 17" xfId="1726"/>
    <cellStyle name="Заголовок 1 18" xfId="1727"/>
    <cellStyle name="Заголовок 1 19" xfId="1728"/>
    <cellStyle name="Заголовок 1 2" xfId="1729"/>
    <cellStyle name="Заголовок 1 20" xfId="1730"/>
    <cellStyle name="Заголовок 1 21" xfId="1731"/>
    <cellStyle name="Заголовок 1 22" xfId="1732"/>
    <cellStyle name="Заголовок 1 23" xfId="1733"/>
    <cellStyle name="Заголовок 1 24" xfId="1734"/>
    <cellStyle name="Заголовок 1 25" xfId="1735"/>
    <cellStyle name="Заголовок 1 26" xfId="1736"/>
    <cellStyle name="Заголовок 1 27" xfId="1737"/>
    <cellStyle name="Заголовок 1 28" xfId="1738"/>
    <cellStyle name="Заголовок 1 29" xfId="1739"/>
    <cellStyle name="Заголовок 1 3" xfId="1740"/>
    <cellStyle name="Заголовок 1 30" xfId="1741"/>
    <cellStyle name="Заголовок 1 31" xfId="1742"/>
    <cellStyle name="Заголовок 1 32" xfId="1743"/>
    <cellStyle name="Заголовок 1 33" xfId="1744"/>
    <cellStyle name="Заголовок 1 34" xfId="1745"/>
    <cellStyle name="Заголовок 1 35" xfId="1746"/>
    <cellStyle name="Заголовок 1 36" xfId="1747"/>
    <cellStyle name="Заголовок 1 37" xfId="1748"/>
    <cellStyle name="Заголовок 1 38" xfId="1749"/>
    <cellStyle name="Заголовок 1 39" xfId="1750"/>
    <cellStyle name="Заголовок 1 4" xfId="1751"/>
    <cellStyle name="Заголовок 1 40" xfId="1752"/>
    <cellStyle name="Заголовок 1 41" xfId="1753"/>
    <cellStyle name="Заголовок 1 42" xfId="1754"/>
    <cellStyle name="Заголовок 1 43" xfId="1755"/>
    <cellStyle name="Заголовок 1 5" xfId="1756"/>
    <cellStyle name="Заголовок 1 6" xfId="1757"/>
    <cellStyle name="Заголовок 1 7" xfId="1758"/>
    <cellStyle name="Заголовок 1 8" xfId="1759"/>
    <cellStyle name="Заголовок 1 9" xfId="1760"/>
    <cellStyle name="Заголовок 2" xfId="1761" builtinId="17" customBuiltin="1"/>
    <cellStyle name="Заголовок 2 10" xfId="1762"/>
    <cellStyle name="Заголовок 2 11" xfId="1763"/>
    <cellStyle name="Заголовок 2 12" xfId="1764"/>
    <cellStyle name="Заголовок 2 13" xfId="1765"/>
    <cellStyle name="Заголовок 2 14" xfId="1766"/>
    <cellStyle name="Заголовок 2 15" xfId="1767"/>
    <cellStyle name="Заголовок 2 16" xfId="1768"/>
    <cellStyle name="Заголовок 2 17" xfId="1769"/>
    <cellStyle name="Заголовок 2 18" xfId="1770"/>
    <cellStyle name="Заголовок 2 19" xfId="1771"/>
    <cellStyle name="Заголовок 2 2" xfId="1772"/>
    <cellStyle name="Заголовок 2 20" xfId="1773"/>
    <cellStyle name="Заголовок 2 21" xfId="1774"/>
    <cellStyle name="Заголовок 2 22" xfId="1775"/>
    <cellStyle name="Заголовок 2 23" xfId="1776"/>
    <cellStyle name="Заголовок 2 24" xfId="1777"/>
    <cellStyle name="Заголовок 2 25" xfId="1778"/>
    <cellStyle name="Заголовок 2 26" xfId="1779"/>
    <cellStyle name="Заголовок 2 27" xfId="1780"/>
    <cellStyle name="Заголовок 2 28" xfId="1781"/>
    <cellStyle name="Заголовок 2 29" xfId="1782"/>
    <cellStyle name="Заголовок 2 3" xfId="1783"/>
    <cellStyle name="Заголовок 2 30" xfId="1784"/>
    <cellStyle name="Заголовок 2 31" xfId="1785"/>
    <cellStyle name="Заголовок 2 32" xfId="1786"/>
    <cellStyle name="Заголовок 2 33" xfId="1787"/>
    <cellStyle name="Заголовок 2 34" xfId="1788"/>
    <cellStyle name="Заголовок 2 35" xfId="1789"/>
    <cellStyle name="Заголовок 2 36" xfId="1790"/>
    <cellStyle name="Заголовок 2 37" xfId="1791"/>
    <cellStyle name="Заголовок 2 38" xfId="1792"/>
    <cellStyle name="Заголовок 2 39" xfId="1793"/>
    <cellStyle name="Заголовок 2 4" xfId="1794"/>
    <cellStyle name="Заголовок 2 40" xfId="1795"/>
    <cellStyle name="Заголовок 2 41" xfId="1796"/>
    <cellStyle name="Заголовок 2 42" xfId="1797"/>
    <cellStyle name="Заголовок 2 43" xfId="1798"/>
    <cellStyle name="Заголовок 2 5" xfId="1799"/>
    <cellStyle name="Заголовок 2 6" xfId="1800"/>
    <cellStyle name="Заголовок 2 7" xfId="1801"/>
    <cellStyle name="Заголовок 2 8" xfId="1802"/>
    <cellStyle name="Заголовок 2 9" xfId="1803"/>
    <cellStyle name="Заголовок 3" xfId="1804" builtinId="18" customBuiltin="1"/>
    <cellStyle name="Заголовок 3 10" xfId="1805"/>
    <cellStyle name="Заголовок 3 11" xfId="1806"/>
    <cellStyle name="Заголовок 3 12" xfId="1807"/>
    <cellStyle name="Заголовок 3 13" xfId="1808"/>
    <cellStyle name="Заголовок 3 14" xfId="1809"/>
    <cellStyle name="Заголовок 3 15" xfId="1810"/>
    <cellStyle name="Заголовок 3 16" xfId="1811"/>
    <cellStyle name="Заголовок 3 17" xfId="1812"/>
    <cellStyle name="Заголовок 3 18" xfId="1813"/>
    <cellStyle name="Заголовок 3 19" xfId="1814"/>
    <cellStyle name="Заголовок 3 2" xfId="1815"/>
    <cellStyle name="Заголовок 3 20" xfId="1816"/>
    <cellStyle name="Заголовок 3 21" xfId="1817"/>
    <cellStyle name="Заголовок 3 22" xfId="1818"/>
    <cellStyle name="Заголовок 3 23" xfId="1819"/>
    <cellStyle name="Заголовок 3 24" xfId="1820"/>
    <cellStyle name="Заголовок 3 25" xfId="1821"/>
    <cellStyle name="Заголовок 3 26" xfId="1822"/>
    <cellStyle name="Заголовок 3 27" xfId="1823"/>
    <cellStyle name="Заголовок 3 28" xfId="1824"/>
    <cellStyle name="Заголовок 3 29" xfId="1825"/>
    <cellStyle name="Заголовок 3 3" xfId="1826"/>
    <cellStyle name="Заголовок 3 30" xfId="1827"/>
    <cellStyle name="Заголовок 3 31" xfId="1828"/>
    <cellStyle name="Заголовок 3 32" xfId="1829"/>
    <cellStyle name="Заголовок 3 33" xfId="1830"/>
    <cellStyle name="Заголовок 3 34" xfId="1831"/>
    <cellStyle name="Заголовок 3 35" xfId="1832"/>
    <cellStyle name="Заголовок 3 36" xfId="1833"/>
    <cellStyle name="Заголовок 3 37" xfId="1834"/>
    <cellStyle name="Заголовок 3 38" xfId="1835"/>
    <cellStyle name="Заголовок 3 39" xfId="1836"/>
    <cellStyle name="Заголовок 3 4" xfId="1837"/>
    <cellStyle name="Заголовок 3 40" xfId="1838"/>
    <cellStyle name="Заголовок 3 41" xfId="1839"/>
    <cellStyle name="Заголовок 3 42" xfId="1840"/>
    <cellStyle name="Заголовок 3 43" xfId="1841"/>
    <cellStyle name="Заголовок 3 5" xfId="1842"/>
    <cellStyle name="Заголовок 3 6" xfId="1843"/>
    <cellStyle name="Заголовок 3 7" xfId="1844"/>
    <cellStyle name="Заголовок 3 8" xfId="1845"/>
    <cellStyle name="Заголовок 3 9" xfId="1846"/>
    <cellStyle name="Заголовок 4" xfId="1847" builtinId="19" customBuiltin="1"/>
    <cellStyle name="Заголовок 4 10" xfId="1848"/>
    <cellStyle name="Заголовок 4 11" xfId="1849"/>
    <cellStyle name="Заголовок 4 12" xfId="1850"/>
    <cellStyle name="Заголовок 4 13" xfId="1851"/>
    <cellStyle name="Заголовок 4 14" xfId="1852"/>
    <cellStyle name="Заголовок 4 15" xfId="1853"/>
    <cellStyle name="Заголовок 4 16" xfId="1854"/>
    <cellStyle name="Заголовок 4 17" xfId="1855"/>
    <cellStyle name="Заголовок 4 18" xfId="1856"/>
    <cellStyle name="Заголовок 4 19" xfId="1857"/>
    <cellStyle name="Заголовок 4 2" xfId="1858"/>
    <cellStyle name="Заголовок 4 20" xfId="1859"/>
    <cellStyle name="Заголовок 4 21" xfId="1860"/>
    <cellStyle name="Заголовок 4 22" xfId="1861"/>
    <cellStyle name="Заголовок 4 23" xfId="1862"/>
    <cellStyle name="Заголовок 4 24" xfId="1863"/>
    <cellStyle name="Заголовок 4 25" xfId="1864"/>
    <cellStyle name="Заголовок 4 26" xfId="1865"/>
    <cellStyle name="Заголовок 4 27" xfId="1866"/>
    <cellStyle name="Заголовок 4 28" xfId="1867"/>
    <cellStyle name="Заголовок 4 29" xfId="1868"/>
    <cellStyle name="Заголовок 4 3" xfId="1869"/>
    <cellStyle name="Заголовок 4 30" xfId="1870"/>
    <cellStyle name="Заголовок 4 31" xfId="1871"/>
    <cellStyle name="Заголовок 4 32" xfId="1872"/>
    <cellStyle name="Заголовок 4 33" xfId="1873"/>
    <cellStyle name="Заголовок 4 34" xfId="1874"/>
    <cellStyle name="Заголовок 4 35" xfId="1875"/>
    <cellStyle name="Заголовок 4 36" xfId="1876"/>
    <cellStyle name="Заголовок 4 37" xfId="1877"/>
    <cellStyle name="Заголовок 4 38" xfId="1878"/>
    <cellStyle name="Заголовок 4 39" xfId="1879"/>
    <cellStyle name="Заголовок 4 4" xfId="1880"/>
    <cellStyle name="Заголовок 4 40" xfId="1881"/>
    <cellStyle name="Заголовок 4 41" xfId="1882"/>
    <cellStyle name="Заголовок 4 42" xfId="1883"/>
    <cellStyle name="Заголовок 4 43" xfId="1884"/>
    <cellStyle name="Заголовок 4 5" xfId="1885"/>
    <cellStyle name="Заголовок 4 6" xfId="1886"/>
    <cellStyle name="Заголовок 4 7" xfId="1887"/>
    <cellStyle name="Заголовок 4 8" xfId="1888"/>
    <cellStyle name="Заголовок 4 9" xfId="1889"/>
    <cellStyle name="Итог" xfId="1890" builtinId="25" customBuiltin="1"/>
    <cellStyle name="Итог 10" xfId="1891"/>
    <cellStyle name="Итог 11" xfId="1892"/>
    <cellStyle name="Итог 12" xfId="1893"/>
    <cellStyle name="Итог 13" xfId="1894"/>
    <cellStyle name="Итог 14" xfId="1895"/>
    <cellStyle name="Итог 15" xfId="1896"/>
    <cellStyle name="Итог 16" xfId="1897"/>
    <cellStyle name="Итог 17" xfId="1898"/>
    <cellStyle name="Итог 18" xfId="1899"/>
    <cellStyle name="Итог 19" xfId="1900"/>
    <cellStyle name="Итог 2" xfId="1901"/>
    <cellStyle name="Итог 20" xfId="1902"/>
    <cellStyle name="Итог 21" xfId="1903"/>
    <cellStyle name="Итог 22" xfId="1904"/>
    <cellStyle name="Итог 23" xfId="1905"/>
    <cellStyle name="Итог 24" xfId="1906"/>
    <cellStyle name="Итог 25" xfId="1907"/>
    <cellStyle name="Итог 26" xfId="1908"/>
    <cellStyle name="Итог 27" xfId="1909"/>
    <cellStyle name="Итог 28" xfId="1910"/>
    <cellStyle name="Итог 29" xfId="1911"/>
    <cellStyle name="Итог 3" xfId="1912"/>
    <cellStyle name="Итог 30" xfId="1913"/>
    <cellStyle name="Итог 31" xfId="1914"/>
    <cellStyle name="Итог 32" xfId="1915"/>
    <cellStyle name="Итог 33" xfId="1916"/>
    <cellStyle name="Итог 34" xfId="1917"/>
    <cellStyle name="Итог 35" xfId="1918"/>
    <cellStyle name="Итог 36" xfId="1919"/>
    <cellStyle name="Итог 37" xfId="1920"/>
    <cellStyle name="Итог 38" xfId="1921"/>
    <cellStyle name="Итог 39" xfId="1922"/>
    <cellStyle name="Итог 4" xfId="1923"/>
    <cellStyle name="Итог 40" xfId="1924"/>
    <cellStyle name="Итог 41" xfId="1925"/>
    <cellStyle name="Итог 42" xfId="1926"/>
    <cellStyle name="Итог 43" xfId="1927"/>
    <cellStyle name="Итог 5" xfId="1928"/>
    <cellStyle name="Итог 6" xfId="1929"/>
    <cellStyle name="Итог 7" xfId="1930"/>
    <cellStyle name="Итог 8" xfId="1931"/>
    <cellStyle name="Итог 9" xfId="1932"/>
    <cellStyle name="Итоги" xfId="1933"/>
    <cellStyle name="ИтогоБИМ" xfId="1934"/>
    <cellStyle name="Контрольная ячейка" xfId="1935" builtinId="23" customBuiltin="1"/>
    <cellStyle name="Контрольная ячейка 10" xfId="1936"/>
    <cellStyle name="Контрольная ячейка 11" xfId="1937"/>
    <cellStyle name="Контрольная ячейка 12" xfId="1938"/>
    <cellStyle name="Контрольная ячейка 13" xfId="1939"/>
    <cellStyle name="Контрольная ячейка 14" xfId="1940"/>
    <cellStyle name="Контрольная ячейка 15" xfId="1941"/>
    <cellStyle name="Контрольная ячейка 16" xfId="1942"/>
    <cellStyle name="Контрольная ячейка 17" xfId="1943"/>
    <cellStyle name="Контрольная ячейка 18" xfId="1944"/>
    <cellStyle name="Контрольная ячейка 19" xfId="1945"/>
    <cellStyle name="Контрольная ячейка 2" xfId="1946"/>
    <cellStyle name="Контрольная ячейка 20" xfId="1947"/>
    <cellStyle name="Контрольная ячейка 21" xfId="1948"/>
    <cellStyle name="Контрольная ячейка 22" xfId="1949"/>
    <cellStyle name="Контрольная ячейка 23" xfId="1950"/>
    <cellStyle name="Контрольная ячейка 24" xfId="1951"/>
    <cellStyle name="Контрольная ячейка 25" xfId="1952"/>
    <cellStyle name="Контрольная ячейка 26" xfId="1953"/>
    <cellStyle name="Контрольная ячейка 27" xfId="1954"/>
    <cellStyle name="Контрольная ячейка 28" xfId="1955"/>
    <cellStyle name="Контрольная ячейка 29" xfId="1956"/>
    <cellStyle name="Контрольная ячейка 3" xfId="1957"/>
    <cellStyle name="Контрольная ячейка 30" xfId="1958"/>
    <cellStyle name="Контрольная ячейка 31" xfId="1959"/>
    <cellStyle name="Контрольная ячейка 32" xfId="1960"/>
    <cellStyle name="Контрольная ячейка 33" xfId="1961"/>
    <cellStyle name="Контрольная ячейка 34" xfId="1962"/>
    <cellStyle name="Контрольная ячейка 35" xfId="1963"/>
    <cellStyle name="Контрольная ячейка 36" xfId="1964"/>
    <cellStyle name="Контрольная ячейка 37" xfId="1965"/>
    <cellStyle name="Контрольная ячейка 38" xfId="1966"/>
    <cellStyle name="Контрольная ячейка 39" xfId="1967"/>
    <cellStyle name="Контрольная ячейка 4" xfId="1968"/>
    <cellStyle name="Контрольная ячейка 40" xfId="1969"/>
    <cellStyle name="Контрольная ячейка 41" xfId="1970"/>
    <cellStyle name="Контрольная ячейка 42" xfId="1971"/>
    <cellStyle name="Контрольная ячейка 43" xfId="1972"/>
    <cellStyle name="Контрольная ячейка 5" xfId="1973"/>
    <cellStyle name="Контрольная ячейка 6" xfId="1974"/>
    <cellStyle name="Контрольная ячейка 7" xfId="1975"/>
    <cellStyle name="Контрольная ячейка 8" xfId="1976"/>
    <cellStyle name="Контрольная ячейка 9" xfId="1977"/>
    <cellStyle name="Название" xfId="1978" builtinId="15" customBuiltin="1"/>
    <cellStyle name="Название 10" xfId="1979"/>
    <cellStyle name="Название 11" xfId="1980"/>
    <cellStyle name="Название 12" xfId="1981"/>
    <cellStyle name="Название 13" xfId="1982"/>
    <cellStyle name="Название 14" xfId="1983"/>
    <cellStyle name="Название 15" xfId="1984"/>
    <cellStyle name="Название 16" xfId="1985"/>
    <cellStyle name="Название 17" xfId="1986"/>
    <cellStyle name="Название 18" xfId="1987"/>
    <cellStyle name="Название 19" xfId="1988"/>
    <cellStyle name="Название 2" xfId="1989"/>
    <cellStyle name="Название 20" xfId="1990"/>
    <cellStyle name="Название 21" xfId="1991"/>
    <cellStyle name="Название 22" xfId="1992"/>
    <cellStyle name="Название 23" xfId="1993"/>
    <cellStyle name="Название 24" xfId="1994"/>
    <cellStyle name="Название 25" xfId="1995"/>
    <cellStyle name="Название 26" xfId="1996"/>
    <cellStyle name="Название 27" xfId="1997"/>
    <cellStyle name="Название 28" xfId="1998"/>
    <cellStyle name="Название 29" xfId="1999"/>
    <cellStyle name="Название 3" xfId="2000"/>
    <cellStyle name="Название 30" xfId="2001"/>
    <cellStyle name="Название 31" xfId="2002"/>
    <cellStyle name="Название 32" xfId="2003"/>
    <cellStyle name="Название 33" xfId="2004"/>
    <cellStyle name="Название 34" xfId="2005"/>
    <cellStyle name="Название 35" xfId="2006"/>
    <cellStyle name="Название 36" xfId="2007"/>
    <cellStyle name="Название 37" xfId="2008"/>
    <cellStyle name="Название 38" xfId="2009"/>
    <cellStyle name="Название 39" xfId="2010"/>
    <cellStyle name="Название 4" xfId="2011"/>
    <cellStyle name="Название 40" xfId="2012"/>
    <cellStyle name="Название 41" xfId="2013"/>
    <cellStyle name="Название 42" xfId="2014"/>
    <cellStyle name="Название 43" xfId="2015"/>
    <cellStyle name="Название 44" xfId="2016"/>
    <cellStyle name="Название 5" xfId="2017"/>
    <cellStyle name="Название 6" xfId="2018"/>
    <cellStyle name="Название 7" xfId="2019"/>
    <cellStyle name="Название 8" xfId="2020"/>
    <cellStyle name="Название 9" xfId="2021"/>
    <cellStyle name="Нейтральный" xfId="2022" builtinId="28" customBuiltin="1"/>
    <cellStyle name="Нейтральный 10" xfId="2023"/>
    <cellStyle name="Нейтральный 11" xfId="2024"/>
    <cellStyle name="Нейтральный 12" xfId="2025"/>
    <cellStyle name="Нейтральный 13" xfId="2026"/>
    <cellStyle name="Нейтральный 14" xfId="2027"/>
    <cellStyle name="Нейтральный 15" xfId="2028"/>
    <cellStyle name="Нейтральный 16" xfId="2029"/>
    <cellStyle name="Нейтральный 17" xfId="2030"/>
    <cellStyle name="Нейтральный 18" xfId="2031"/>
    <cellStyle name="Нейтральный 19" xfId="2032"/>
    <cellStyle name="Нейтральный 2" xfId="2033"/>
    <cellStyle name="Нейтральный 20" xfId="2034"/>
    <cellStyle name="Нейтральный 21" xfId="2035"/>
    <cellStyle name="Нейтральный 22" xfId="2036"/>
    <cellStyle name="Нейтральный 23" xfId="2037"/>
    <cellStyle name="Нейтральный 24" xfId="2038"/>
    <cellStyle name="Нейтральный 25" xfId="2039"/>
    <cellStyle name="Нейтральный 26" xfId="2040"/>
    <cellStyle name="Нейтральный 27" xfId="2041"/>
    <cellStyle name="Нейтральный 28" xfId="2042"/>
    <cellStyle name="Нейтральный 29" xfId="2043"/>
    <cellStyle name="Нейтральный 3" xfId="2044"/>
    <cellStyle name="Нейтральный 30" xfId="2045"/>
    <cellStyle name="Нейтральный 31" xfId="2046"/>
    <cellStyle name="Нейтральный 32" xfId="2047"/>
    <cellStyle name="Нейтральный 33" xfId="2048"/>
    <cellStyle name="Нейтральный 34" xfId="2049"/>
    <cellStyle name="Нейтральный 35" xfId="2050"/>
    <cellStyle name="Нейтральный 36" xfId="2051"/>
    <cellStyle name="Нейтральный 37" xfId="2052"/>
    <cellStyle name="Нейтральный 38" xfId="2053"/>
    <cellStyle name="Нейтральный 39" xfId="2054"/>
    <cellStyle name="Нейтральный 4" xfId="2055"/>
    <cellStyle name="Нейтральный 40" xfId="2056"/>
    <cellStyle name="Нейтральный 41" xfId="2057"/>
    <cellStyle name="Нейтральный 42" xfId="2058"/>
    <cellStyle name="Нейтральный 43" xfId="2059"/>
    <cellStyle name="Нейтральный 5" xfId="2060"/>
    <cellStyle name="Нейтральный 6" xfId="2061"/>
    <cellStyle name="Нейтральный 7" xfId="2062"/>
    <cellStyle name="Нейтральный 8" xfId="2063"/>
    <cellStyle name="Нейтральный 9" xfId="2064"/>
    <cellStyle name="Обычный" xfId="0" builtinId="0"/>
    <cellStyle name="Обычный 10" xfId="2065"/>
    <cellStyle name="Обычный 11" xfId="2066"/>
    <cellStyle name="Обычный 12" xfId="2067"/>
    <cellStyle name="Обычный 13" xfId="2068"/>
    <cellStyle name="Обычный 14" xfId="2069"/>
    <cellStyle name="Обычный 15" xfId="2070"/>
    <cellStyle name="Обычный 16" xfId="2071"/>
    <cellStyle name="Обычный 17" xfId="2072"/>
    <cellStyle name="Обычный 18" xfId="2073"/>
    <cellStyle name="Обычный 19" xfId="2074"/>
    <cellStyle name="Обычный 2" xfId="2075"/>
    <cellStyle name="Обычный 2 2" xfId="2076"/>
    <cellStyle name="Обычный 2 2 2" xfId="2077"/>
    <cellStyle name="Обычный 2 2 3" xfId="2078"/>
    <cellStyle name="Обычный 2 2_17.2" xfId="2079"/>
    <cellStyle name="Обычный 2_17.1 перечень МКД" xfId="2080"/>
    <cellStyle name="Обычный 20" xfId="2081"/>
    <cellStyle name="Обычный 21" xfId="2082"/>
    <cellStyle name="Обычный 22" xfId="2083"/>
    <cellStyle name="Обычный 23" xfId="2084"/>
    <cellStyle name="Обычный 24" xfId="2085"/>
    <cellStyle name="Обычный 25" xfId="2086"/>
    <cellStyle name="Обычный 26" xfId="2087"/>
    <cellStyle name="Обычный 27" xfId="2088"/>
    <cellStyle name="Обычный 28" xfId="2089"/>
    <cellStyle name="Обычный 29" xfId="2090"/>
    <cellStyle name="Обычный 3" xfId="2091"/>
    <cellStyle name="Обычный 3 2" xfId="2092"/>
    <cellStyle name="Обычный 3 2 2" xfId="2093"/>
    <cellStyle name="Обычный 3 2_Стоимость" xfId="2094"/>
    <cellStyle name="Обычный 3 3" xfId="2095"/>
    <cellStyle name="Обычный 3 3 2" xfId="2096"/>
    <cellStyle name="Обычный 3 3_Стоимость" xfId="2097"/>
    <cellStyle name="Обычный 3 4" xfId="2098"/>
    <cellStyle name="Обычный 3 5" xfId="2099"/>
    <cellStyle name="Обычный 3 6" xfId="2100"/>
    <cellStyle name="Обычный 3_17.2" xfId="2101"/>
    <cellStyle name="Обычный 30" xfId="2102"/>
    <cellStyle name="Обычный 31" xfId="2103"/>
    <cellStyle name="Обычный 32" xfId="2104"/>
    <cellStyle name="Обычный 33" xfId="2105"/>
    <cellStyle name="Обычный 34" xfId="2106"/>
    <cellStyle name="Обычный 35" xfId="2107"/>
    <cellStyle name="Обычный 36" xfId="2108"/>
    <cellStyle name="Обычный 37" xfId="2109"/>
    <cellStyle name="Обычный 38" xfId="2110"/>
    <cellStyle name="Обычный 39" xfId="2111"/>
    <cellStyle name="Обычный 4" xfId="2112"/>
    <cellStyle name="Обычный 4 2" xfId="2113"/>
    <cellStyle name="Обычный 4 2 2" xfId="2114"/>
    <cellStyle name="Обычный 4 2_Стоимость" xfId="2115"/>
    <cellStyle name="Обычный 4 3" xfId="2116"/>
    <cellStyle name="Обычный 4 3 2" xfId="2117"/>
    <cellStyle name="Обычный 4 3_Стоимость" xfId="2118"/>
    <cellStyle name="Обычный 4 4" xfId="2119"/>
    <cellStyle name="Обычный 4 5" xfId="2120"/>
    <cellStyle name="Обычный 4 6" xfId="2121"/>
    <cellStyle name="Обычный 4 7" xfId="2122"/>
    <cellStyle name="Обычный 4_Стоимость" xfId="2123"/>
    <cellStyle name="Обычный 40" xfId="2124"/>
    <cellStyle name="Обычный 41" xfId="2125"/>
    <cellStyle name="Обычный 42" xfId="2126"/>
    <cellStyle name="Обычный 43" xfId="2127"/>
    <cellStyle name="Обычный 44" xfId="2128"/>
    <cellStyle name="Обычный 45" xfId="2129"/>
    <cellStyle name="Обычный 46" xfId="2130"/>
    <cellStyle name="Обычный 47" xfId="2131"/>
    <cellStyle name="Обычный 48" xfId="2132"/>
    <cellStyle name="Обычный 49" xfId="2133"/>
    <cellStyle name="Обычный 5" xfId="2134"/>
    <cellStyle name="Обычный 50" xfId="2135"/>
    <cellStyle name="Обычный 51" xfId="2136"/>
    <cellStyle name="Обычный 52" xfId="2137"/>
    <cellStyle name="Обычный 53" xfId="2138"/>
    <cellStyle name="Обычный 54" xfId="2139"/>
    <cellStyle name="Обычный 55" xfId="2140"/>
    <cellStyle name="Обычный 6" xfId="2141"/>
    <cellStyle name="Обычный 6 2" xfId="2142"/>
    <cellStyle name="Обычный 6 2 2" xfId="2143"/>
    <cellStyle name="Обычный 6 2_Стоимость" xfId="2144"/>
    <cellStyle name="Обычный 6 3" xfId="2145"/>
    <cellStyle name="Обычный 6 3 2" xfId="2146"/>
    <cellStyle name="Обычный 6 3_Стоимость" xfId="2147"/>
    <cellStyle name="Обычный 6 4" xfId="2148"/>
    <cellStyle name="Обычный 6 5" xfId="2149"/>
    <cellStyle name="Обычный 6 6" xfId="2150"/>
    <cellStyle name="Обычный 6_Стоимость" xfId="2151"/>
    <cellStyle name="Обычный 7" xfId="2152"/>
    <cellStyle name="Обычный 7 2" xfId="2153"/>
    <cellStyle name="Обычный 7 2 2" xfId="2154"/>
    <cellStyle name="Обычный 7 2_Стоимость" xfId="2155"/>
    <cellStyle name="Обычный 7 3" xfId="2156"/>
    <cellStyle name="Обычный 7 3 2" xfId="2157"/>
    <cellStyle name="Обычный 7 3_Стоимость" xfId="2158"/>
    <cellStyle name="Обычный 7 4" xfId="2159"/>
    <cellStyle name="Обычный 7 5" xfId="2160"/>
    <cellStyle name="Обычный 7_Стоимость" xfId="2161"/>
    <cellStyle name="Обычный 8" xfId="2162"/>
    <cellStyle name="Обычный 8 2" xfId="2163"/>
    <cellStyle name="Обычный 8_Приложение 1" xfId="2164"/>
    <cellStyle name="Обычный 9" xfId="2165"/>
    <cellStyle name="Обычный_17.2 виды ремонта" xfId="2166"/>
    <cellStyle name="Обычный_Лист2" xfId="2167"/>
    <cellStyle name="Обычный_Приложение 2" xfId="2168"/>
    <cellStyle name="Плохой" xfId="2169" builtinId="27" customBuiltin="1"/>
    <cellStyle name="Плохой 10" xfId="2170"/>
    <cellStyle name="Плохой 11" xfId="2171"/>
    <cellStyle name="Плохой 12" xfId="2172"/>
    <cellStyle name="Плохой 13" xfId="2173"/>
    <cellStyle name="Плохой 14" xfId="2174"/>
    <cellStyle name="Плохой 15" xfId="2175"/>
    <cellStyle name="Плохой 16" xfId="2176"/>
    <cellStyle name="Плохой 17" xfId="2177"/>
    <cellStyle name="Плохой 18" xfId="2178"/>
    <cellStyle name="Плохой 19" xfId="2179"/>
    <cellStyle name="Плохой 2" xfId="2180"/>
    <cellStyle name="Плохой 20" xfId="2181"/>
    <cellStyle name="Плохой 21" xfId="2182"/>
    <cellStyle name="Плохой 22" xfId="2183"/>
    <cellStyle name="Плохой 23" xfId="2184"/>
    <cellStyle name="Плохой 24" xfId="2185"/>
    <cellStyle name="Плохой 25" xfId="2186"/>
    <cellStyle name="Плохой 26" xfId="2187"/>
    <cellStyle name="Плохой 27" xfId="2188"/>
    <cellStyle name="Плохой 28" xfId="2189"/>
    <cellStyle name="Плохой 29" xfId="2190"/>
    <cellStyle name="Плохой 3" xfId="2191"/>
    <cellStyle name="Плохой 30" xfId="2192"/>
    <cellStyle name="Плохой 31" xfId="2193"/>
    <cellStyle name="Плохой 32" xfId="2194"/>
    <cellStyle name="Плохой 33" xfId="2195"/>
    <cellStyle name="Плохой 34" xfId="2196"/>
    <cellStyle name="Плохой 35" xfId="2197"/>
    <cellStyle name="Плохой 36" xfId="2198"/>
    <cellStyle name="Плохой 37" xfId="2199"/>
    <cellStyle name="Плохой 38" xfId="2200"/>
    <cellStyle name="Плохой 39" xfId="2201"/>
    <cellStyle name="Плохой 4" xfId="2202"/>
    <cellStyle name="Плохой 40" xfId="2203"/>
    <cellStyle name="Плохой 41" xfId="2204"/>
    <cellStyle name="Плохой 42" xfId="2205"/>
    <cellStyle name="Плохой 43" xfId="2206"/>
    <cellStyle name="Плохой 5" xfId="2207"/>
    <cellStyle name="Плохой 6" xfId="2208"/>
    <cellStyle name="Плохой 7" xfId="2209"/>
    <cellStyle name="Плохой 8" xfId="2210"/>
    <cellStyle name="Плохой 9" xfId="2211"/>
    <cellStyle name="Пояснение" xfId="2212" builtinId="53" customBuiltin="1"/>
    <cellStyle name="Пояснение 10" xfId="2213"/>
    <cellStyle name="Пояснение 11" xfId="2214"/>
    <cellStyle name="Пояснение 12" xfId="2215"/>
    <cellStyle name="Пояснение 13" xfId="2216"/>
    <cellStyle name="Пояснение 14" xfId="2217"/>
    <cellStyle name="Пояснение 15" xfId="2218"/>
    <cellStyle name="Пояснение 16" xfId="2219"/>
    <cellStyle name="Пояснение 17" xfId="2220"/>
    <cellStyle name="Пояснение 18" xfId="2221"/>
    <cellStyle name="Пояснение 19" xfId="2222"/>
    <cellStyle name="Пояснение 2" xfId="2223"/>
    <cellStyle name="Пояснение 20" xfId="2224"/>
    <cellStyle name="Пояснение 21" xfId="2225"/>
    <cellStyle name="Пояснение 22" xfId="2226"/>
    <cellStyle name="Пояснение 23" xfId="2227"/>
    <cellStyle name="Пояснение 24" xfId="2228"/>
    <cellStyle name="Пояснение 25" xfId="2229"/>
    <cellStyle name="Пояснение 26" xfId="2230"/>
    <cellStyle name="Пояснение 27" xfId="2231"/>
    <cellStyle name="Пояснение 28" xfId="2232"/>
    <cellStyle name="Пояснение 29" xfId="2233"/>
    <cellStyle name="Пояснение 3" xfId="2234"/>
    <cellStyle name="Пояснение 30" xfId="2235"/>
    <cellStyle name="Пояснение 31" xfId="2236"/>
    <cellStyle name="Пояснение 32" xfId="2237"/>
    <cellStyle name="Пояснение 33" xfId="2238"/>
    <cellStyle name="Пояснение 34" xfId="2239"/>
    <cellStyle name="Пояснение 35" xfId="2240"/>
    <cellStyle name="Пояснение 36" xfId="2241"/>
    <cellStyle name="Пояснение 37" xfId="2242"/>
    <cellStyle name="Пояснение 38" xfId="2243"/>
    <cellStyle name="Пояснение 39" xfId="2244"/>
    <cellStyle name="Пояснение 4" xfId="2245"/>
    <cellStyle name="Пояснение 40" xfId="2246"/>
    <cellStyle name="Пояснение 41" xfId="2247"/>
    <cellStyle name="Пояснение 42" xfId="2248"/>
    <cellStyle name="Пояснение 43" xfId="2249"/>
    <cellStyle name="Пояснение 5" xfId="2250"/>
    <cellStyle name="Пояснение 6" xfId="2251"/>
    <cellStyle name="Пояснение 7" xfId="2252"/>
    <cellStyle name="Пояснение 8" xfId="2253"/>
    <cellStyle name="Пояснение 9" xfId="2254"/>
    <cellStyle name="Примечание" xfId="2255" builtinId="10" customBuiltin="1"/>
    <cellStyle name="Примечание 10" xfId="2256"/>
    <cellStyle name="Примечание 11" xfId="2257"/>
    <cellStyle name="Примечание 12" xfId="2258"/>
    <cellStyle name="Примечание 13" xfId="2259"/>
    <cellStyle name="Примечание 14" xfId="2260"/>
    <cellStyle name="Примечание 15" xfId="2261"/>
    <cellStyle name="Примечание 16" xfId="2262"/>
    <cellStyle name="Примечание 17" xfId="2263"/>
    <cellStyle name="Примечание 18" xfId="2264"/>
    <cellStyle name="Примечание 19" xfId="2265"/>
    <cellStyle name="Примечание 2" xfId="2266"/>
    <cellStyle name="Примечание 20" xfId="2267"/>
    <cellStyle name="Примечание 21" xfId="2268"/>
    <cellStyle name="Примечание 22" xfId="2269"/>
    <cellStyle name="Примечание 23" xfId="2270"/>
    <cellStyle name="Примечание 24" xfId="2271"/>
    <cellStyle name="Примечание 25" xfId="2272"/>
    <cellStyle name="Примечание 26" xfId="2273"/>
    <cellStyle name="Примечание 27" xfId="2274"/>
    <cellStyle name="Примечание 28" xfId="2275"/>
    <cellStyle name="Примечание 29" xfId="2276"/>
    <cellStyle name="Примечание 3" xfId="2277"/>
    <cellStyle name="Примечание 30" xfId="2278"/>
    <cellStyle name="Примечание 31" xfId="2279"/>
    <cellStyle name="Примечание 32" xfId="2280"/>
    <cellStyle name="Примечание 33" xfId="2281"/>
    <cellStyle name="Примечание 34" xfId="2282"/>
    <cellStyle name="Примечание 35" xfId="2283"/>
    <cellStyle name="Примечание 36" xfId="2284"/>
    <cellStyle name="Примечание 37" xfId="2285"/>
    <cellStyle name="Примечание 38" xfId="2286"/>
    <cellStyle name="Примечание 39" xfId="2287"/>
    <cellStyle name="Примечание 4" xfId="2288"/>
    <cellStyle name="Примечание 40" xfId="2289"/>
    <cellStyle name="Примечание 41" xfId="2290"/>
    <cellStyle name="Примечание 42" xfId="2291"/>
    <cellStyle name="Примечание 43" xfId="2292"/>
    <cellStyle name="Примечание 44" xfId="2293"/>
    <cellStyle name="Примечание 5" xfId="2294"/>
    <cellStyle name="Примечание 6" xfId="2295"/>
    <cellStyle name="Примечание 7" xfId="2296"/>
    <cellStyle name="Примечание 8" xfId="2297"/>
    <cellStyle name="Примечание 9" xfId="2298"/>
    <cellStyle name="Процентный 2" xfId="2299"/>
    <cellStyle name="Процентный 2 2" xfId="2300"/>
    <cellStyle name="Процентный 2_Приложение 1" xfId="2301"/>
    <cellStyle name="Процентный 3" xfId="2302"/>
    <cellStyle name="Процентный 3 2" xfId="2303"/>
    <cellStyle name="Процентный 3_Приложение 1" xfId="2304"/>
    <cellStyle name="Связанная ячейка" xfId="2305" builtinId="24" customBuiltin="1"/>
    <cellStyle name="Связанная ячейка 10" xfId="2306"/>
    <cellStyle name="Связанная ячейка 11" xfId="2307"/>
    <cellStyle name="Связанная ячейка 12" xfId="2308"/>
    <cellStyle name="Связанная ячейка 13" xfId="2309"/>
    <cellStyle name="Связанная ячейка 14" xfId="2310"/>
    <cellStyle name="Связанная ячейка 15" xfId="2311"/>
    <cellStyle name="Связанная ячейка 16" xfId="2312"/>
    <cellStyle name="Связанная ячейка 17" xfId="2313"/>
    <cellStyle name="Связанная ячейка 18" xfId="2314"/>
    <cellStyle name="Связанная ячейка 19" xfId="2315"/>
    <cellStyle name="Связанная ячейка 2" xfId="2316"/>
    <cellStyle name="Связанная ячейка 20" xfId="2317"/>
    <cellStyle name="Связанная ячейка 21" xfId="2318"/>
    <cellStyle name="Связанная ячейка 22" xfId="2319"/>
    <cellStyle name="Связанная ячейка 23" xfId="2320"/>
    <cellStyle name="Связанная ячейка 24" xfId="2321"/>
    <cellStyle name="Связанная ячейка 25" xfId="2322"/>
    <cellStyle name="Связанная ячейка 26" xfId="2323"/>
    <cellStyle name="Связанная ячейка 27" xfId="2324"/>
    <cellStyle name="Связанная ячейка 28" xfId="2325"/>
    <cellStyle name="Связанная ячейка 29" xfId="2326"/>
    <cellStyle name="Связанная ячейка 3" xfId="2327"/>
    <cellStyle name="Связанная ячейка 30" xfId="2328"/>
    <cellStyle name="Связанная ячейка 31" xfId="2329"/>
    <cellStyle name="Связанная ячейка 32" xfId="2330"/>
    <cellStyle name="Связанная ячейка 33" xfId="2331"/>
    <cellStyle name="Связанная ячейка 34" xfId="2332"/>
    <cellStyle name="Связанная ячейка 35" xfId="2333"/>
    <cellStyle name="Связанная ячейка 36" xfId="2334"/>
    <cellStyle name="Связанная ячейка 37" xfId="2335"/>
    <cellStyle name="Связанная ячейка 38" xfId="2336"/>
    <cellStyle name="Связанная ячейка 39" xfId="2337"/>
    <cellStyle name="Связанная ячейка 4" xfId="2338"/>
    <cellStyle name="Связанная ячейка 40" xfId="2339"/>
    <cellStyle name="Связанная ячейка 41" xfId="2340"/>
    <cellStyle name="Связанная ячейка 42" xfId="2341"/>
    <cellStyle name="Связанная ячейка 43" xfId="2342"/>
    <cellStyle name="Связанная ячейка 5" xfId="2343"/>
    <cellStyle name="Связанная ячейка 6" xfId="2344"/>
    <cellStyle name="Связанная ячейка 7" xfId="2345"/>
    <cellStyle name="Связанная ячейка 8" xfId="2346"/>
    <cellStyle name="Связанная ячейка 9" xfId="2347"/>
    <cellStyle name="Стиль 1" xfId="2348"/>
    <cellStyle name="Текст предупреждения" xfId="2349" builtinId="11" customBuiltin="1"/>
    <cellStyle name="Текст предупреждения 10" xfId="2350"/>
    <cellStyle name="Текст предупреждения 11" xfId="2351"/>
    <cellStyle name="Текст предупреждения 12" xfId="2352"/>
    <cellStyle name="Текст предупреждения 13" xfId="2353"/>
    <cellStyle name="Текст предупреждения 14" xfId="2354"/>
    <cellStyle name="Текст предупреждения 15" xfId="2355"/>
    <cellStyle name="Текст предупреждения 16" xfId="2356"/>
    <cellStyle name="Текст предупреждения 17" xfId="2357"/>
    <cellStyle name="Текст предупреждения 18" xfId="2358"/>
    <cellStyle name="Текст предупреждения 19" xfId="2359"/>
    <cellStyle name="Текст предупреждения 2" xfId="2360"/>
    <cellStyle name="Текст предупреждения 20" xfId="2361"/>
    <cellStyle name="Текст предупреждения 21" xfId="2362"/>
    <cellStyle name="Текст предупреждения 22" xfId="2363"/>
    <cellStyle name="Текст предупреждения 23" xfId="2364"/>
    <cellStyle name="Текст предупреждения 24" xfId="2365"/>
    <cellStyle name="Текст предупреждения 25" xfId="2366"/>
    <cellStyle name="Текст предупреждения 26" xfId="2367"/>
    <cellStyle name="Текст предупреждения 27" xfId="2368"/>
    <cellStyle name="Текст предупреждения 28" xfId="2369"/>
    <cellStyle name="Текст предупреждения 29" xfId="2370"/>
    <cellStyle name="Текст предупреждения 3" xfId="2371"/>
    <cellStyle name="Текст предупреждения 30" xfId="2372"/>
    <cellStyle name="Текст предупреждения 31" xfId="2373"/>
    <cellStyle name="Текст предупреждения 32" xfId="2374"/>
    <cellStyle name="Текст предупреждения 33" xfId="2375"/>
    <cellStyle name="Текст предупреждения 34" xfId="2376"/>
    <cellStyle name="Текст предупреждения 35" xfId="2377"/>
    <cellStyle name="Текст предупреждения 36" xfId="2378"/>
    <cellStyle name="Текст предупреждения 37" xfId="2379"/>
    <cellStyle name="Текст предупреждения 38" xfId="2380"/>
    <cellStyle name="Текст предупреждения 39" xfId="2381"/>
    <cellStyle name="Текст предупреждения 4" xfId="2382"/>
    <cellStyle name="Текст предупреждения 40" xfId="2383"/>
    <cellStyle name="Текст предупреждения 41" xfId="2384"/>
    <cellStyle name="Текст предупреждения 42" xfId="2385"/>
    <cellStyle name="Текст предупреждения 43" xfId="2386"/>
    <cellStyle name="Текст предупреждения 5" xfId="2387"/>
    <cellStyle name="Текст предупреждения 6" xfId="2388"/>
    <cellStyle name="Текст предупреждения 7" xfId="2389"/>
    <cellStyle name="Текст предупреждения 8" xfId="2390"/>
    <cellStyle name="Текст предупреждения 9" xfId="2391"/>
    <cellStyle name="Финансовый" xfId="2392" builtinId="3"/>
    <cellStyle name="Финансовый 2" xfId="2393"/>
    <cellStyle name="Хороший" xfId="2394" builtinId="26" customBuiltin="1"/>
    <cellStyle name="Хороший 10" xfId="2395"/>
    <cellStyle name="Хороший 11" xfId="2396"/>
    <cellStyle name="Хороший 12" xfId="2397"/>
    <cellStyle name="Хороший 13" xfId="2398"/>
    <cellStyle name="Хороший 14" xfId="2399"/>
    <cellStyle name="Хороший 15" xfId="2400"/>
    <cellStyle name="Хороший 16" xfId="2401"/>
    <cellStyle name="Хороший 17" xfId="2402"/>
    <cellStyle name="Хороший 18" xfId="2403"/>
    <cellStyle name="Хороший 19" xfId="2404"/>
    <cellStyle name="Хороший 2" xfId="2405"/>
    <cellStyle name="Хороший 20" xfId="2406"/>
    <cellStyle name="Хороший 21" xfId="2407"/>
    <cellStyle name="Хороший 22" xfId="2408"/>
    <cellStyle name="Хороший 23" xfId="2409"/>
    <cellStyle name="Хороший 24" xfId="2410"/>
    <cellStyle name="Хороший 25" xfId="2411"/>
    <cellStyle name="Хороший 26" xfId="2412"/>
    <cellStyle name="Хороший 27" xfId="2413"/>
    <cellStyle name="Хороший 28" xfId="2414"/>
    <cellStyle name="Хороший 29" xfId="2415"/>
    <cellStyle name="Хороший 3" xfId="2416"/>
    <cellStyle name="Хороший 30" xfId="2417"/>
    <cellStyle name="Хороший 31" xfId="2418"/>
    <cellStyle name="Хороший 32" xfId="2419"/>
    <cellStyle name="Хороший 33" xfId="2420"/>
    <cellStyle name="Хороший 34" xfId="2421"/>
    <cellStyle name="Хороший 35" xfId="2422"/>
    <cellStyle name="Хороший 36" xfId="2423"/>
    <cellStyle name="Хороший 37" xfId="2424"/>
    <cellStyle name="Хороший 38" xfId="2425"/>
    <cellStyle name="Хороший 39" xfId="2426"/>
    <cellStyle name="Хороший 4" xfId="2427"/>
    <cellStyle name="Хороший 40" xfId="2428"/>
    <cellStyle name="Хороший 41" xfId="2429"/>
    <cellStyle name="Хороший 42" xfId="2430"/>
    <cellStyle name="Хороший 43" xfId="2431"/>
    <cellStyle name="Хороший 5" xfId="2432"/>
    <cellStyle name="Хороший 6" xfId="2433"/>
    <cellStyle name="Хороший 7" xfId="2434"/>
    <cellStyle name="Хороший 8" xfId="2435"/>
    <cellStyle name="Хороший 9" xfId="243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X17"/>
  <sheetViews>
    <sheetView view="pageBreakPreview" topLeftCell="A3" zoomScale="140" zoomScaleNormal="150" zoomScaleSheetLayoutView="140" workbookViewId="0">
      <selection activeCell="S7" sqref="S7:S9"/>
    </sheetView>
  </sheetViews>
  <sheetFormatPr defaultColWidth="9.33203125" defaultRowHeight="27.75" customHeight="1"/>
  <cols>
    <col min="1" max="1" width="3.109375" style="37" customWidth="1"/>
    <col min="2" max="2" width="39.33203125" style="38" customWidth="1"/>
    <col min="3" max="3" width="21.44140625" style="37" hidden="1" customWidth="1"/>
    <col min="4" max="4" width="10.77734375" style="37" hidden="1" customWidth="1"/>
    <col min="5" max="5" width="7.33203125" style="63" customWidth="1"/>
    <col min="6" max="6" width="3.6640625" style="63" customWidth="1"/>
    <col min="7" max="7" width="11.33203125" style="63" customWidth="1"/>
    <col min="8" max="9" width="2.33203125" style="63" customWidth="1"/>
    <col min="10" max="10" width="9" style="39" customWidth="1"/>
    <col min="11" max="11" width="8.44140625" style="39" customWidth="1"/>
    <col min="12" max="12" width="9" style="39" customWidth="1"/>
    <col min="13" max="13" width="7.109375" style="61" customWidth="1"/>
    <col min="14" max="14" width="11.109375" style="53" customWidth="1"/>
    <col min="15" max="17" width="8.77734375" style="53" customWidth="1"/>
    <col min="18" max="18" width="11.44140625" style="53" customWidth="1"/>
    <col min="19" max="19" width="8.33203125" style="53" customWidth="1"/>
    <col min="20" max="20" width="10.6640625" style="53" customWidth="1"/>
    <col min="21" max="21" width="5.44140625" style="40" customWidth="1"/>
    <col min="22" max="22" width="12.109375" style="37" hidden="1" customWidth="1"/>
    <col min="23" max="23" width="10.33203125" style="41" hidden="1" customWidth="1"/>
    <col min="24" max="24" width="20.44140625" style="37" hidden="1" customWidth="1"/>
    <col min="25" max="16384" width="9.33203125" style="37"/>
  </cols>
  <sheetData>
    <row r="1" spans="1:23" ht="16.5" hidden="1" customHeight="1">
      <c r="K1" s="140" t="s">
        <v>138</v>
      </c>
      <c r="L1" s="140"/>
      <c r="M1" s="140"/>
      <c r="N1" s="140"/>
      <c r="O1" s="140"/>
      <c r="P1" s="140"/>
      <c r="Q1" s="140"/>
      <c r="R1" s="140"/>
      <c r="S1" s="140"/>
      <c r="T1" s="140"/>
    </row>
    <row r="2" spans="1:23" ht="27.75" hidden="1" customHeight="1">
      <c r="J2" s="42"/>
      <c r="K2" s="62"/>
      <c r="L2" s="62"/>
      <c r="M2" s="43"/>
      <c r="N2" s="44"/>
      <c r="O2" s="44"/>
      <c r="P2" s="44"/>
      <c r="Q2" s="44"/>
      <c r="R2" s="44"/>
      <c r="S2" s="44"/>
      <c r="T2" s="44"/>
      <c r="U2" s="45"/>
    </row>
    <row r="3" spans="1:23" ht="47.25" customHeight="1">
      <c r="J3" s="42"/>
      <c r="K3" s="62"/>
      <c r="L3" s="62"/>
      <c r="M3" s="43"/>
      <c r="N3" s="44"/>
      <c r="O3" s="44"/>
      <c r="P3" s="44"/>
      <c r="Q3" s="44"/>
      <c r="R3" s="132" t="s">
        <v>176</v>
      </c>
      <c r="S3" s="132"/>
      <c r="T3" s="132"/>
      <c r="U3" s="132"/>
    </row>
    <row r="4" spans="1:23" ht="38.25" customHeight="1">
      <c r="J4" s="42"/>
      <c r="K4" s="46"/>
      <c r="L4" s="46"/>
      <c r="M4" s="46"/>
      <c r="N4" s="132" t="s">
        <v>181</v>
      </c>
      <c r="O4" s="132"/>
      <c r="P4" s="132"/>
      <c r="Q4" s="132"/>
      <c r="R4" s="132"/>
      <c r="S4" s="132"/>
      <c r="T4" s="132"/>
      <c r="U4" s="132"/>
      <c r="V4" s="105"/>
    </row>
    <row r="5" spans="1:23" ht="1.5" customHeight="1"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</row>
    <row r="6" spans="1:23" ht="12" customHeight="1">
      <c r="A6" s="133" t="s">
        <v>72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</row>
    <row r="7" spans="1:23" ht="22.5" customHeight="1">
      <c r="A7" s="130" t="s">
        <v>151</v>
      </c>
      <c r="B7" s="134" t="s">
        <v>90</v>
      </c>
      <c r="C7" s="89"/>
      <c r="D7" s="89"/>
      <c r="E7" s="130" t="s">
        <v>139</v>
      </c>
      <c r="F7" s="130"/>
      <c r="G7" s="129" t="s">
        <v>140</v>
      </c>
      <c r="H7" s="129" t="s">
        <v>141</v>
      </c>
      <c r="I7" s="129" t="s">
        <v>142</v>
      </c>
      <c r="J7" s="131" t="s">
        <v>91</v>
      </c>
      <c r="K7" s="146" t="s">
        <v>143</v>
      </c>
      <c r="L7" s="146"/>
      <c r="M7" s="144" t="s">
        <v>144</v>
      </c>
      <c r="N7" s="141" t="s">
        <v>92</v>
      </c>
      <c r="O7" s="141"/>
      <c r="P7" s="141"/>
      <c r="Q7" s="141"/>
      <c r="R7" s="141"/>
      <c r="S7" s="142" t="s">
        <v>145</v>
      </c>
      <c r="T7" s="137" t="s">
        <v>146</v>
      </c>
      <c r="U7" s="145" t="s">
        <v>147</v>
      </c>
    </row>
    <row r="8" spans="1:23" ht="18.75" customHeight="1">
      <c r="A8" s="130"/>
      <c r="B8" s="135"/>
      <c r="C8" s="89"/>
      <c r="D8" s="89"/>
      <c r="E8" s="129" t="s">
        <v>157</v>
      </c>
      <c r="F8" s="129" t="s">
        <v>158</v>
      </c>
      <c r="G8" s="129"/>
      <c r="H8" s="129"/>
      <c r="I8" s="129"/>
      <c r="J8" s="131"/>
      <c r="K8" s="131" t="s">
        <v>152</v>
      </c>
      <c r="L8" s="131" t="s">
        <v>148</v>
      </c>
      <c r="M8" s="144"/>
      <c r="N8" s="142" t="s">
        <v>152</v>
      </c>
      <c r="O8" s="141" t="s">
        <v>162</v>
      </c>
      <c r="P8" s="141"/>
      <c r="Q8" s="141"/>
      <c r="R8" s="141"/>
      <c r="S8" s="142"/>
      <c r="T8" s="138"/>
      <c r="U8" s="145"/>
    </row>
    <row r="9" spans="1:23" ht="96.75" customHeight="1">
      <c r="A9" s="130"/>
      <c r="B9" s="135"/>
      <c r="C9" s="89" t="s">
        <v>164</v>
      </c>
      <c r="D9" s="89" t="s">
        <v>165</v>
      </c>
      <c r="E9" s="129"/>
      <c r="F9" s="129"/>
      <c r="G9" s="129"/>
      <c r="H9" s="129"/>
      <c r="I9" s="129"/>
      <c r="J9" s="131"/>
      <c r="K9" s="131"/>
      <c r="L9" s="131"/>
      <c r="M9" s="144"/>
      <c r="N9" s="142"/>
      <c r="O9" s="91" t="s">
        <v>159</v>
      </c>
      <c r="P9" s="91" t="s">
        <v>160</v>
      </c>
      <c r="Q9" s="91" t="s">
        <v>161</v>
      </c>
      <c r="R9" s="91" t="s">
        <v>163</v>
      </c>
      <c r="S9" s="142"/>
      <c r="T9" s="139"/>
      <c r="U9" s="145"/>
    </row>
    <row r="10" spans="1:23" ht="15" customHeight="1">
      <c r="A10" s="130"/>
      <c r="B10" s="136"/>
      <c r="C10" s="89"/>
      <c r="D10" s="89"/>
      <c r="E10" s="129"/>
      <c r="F10" s="129"/>
      <c r="G10" s="129"/>
      <c r="H10" s="129"/>
      <c r="I10" s="129"/>
      <c r="J10" s="92" t="s">
        <v>93</v>
      </c>
      <c r="K10" s="92" t="s">
        <v>93</v>
      </c>
      <c r="L10" s="92" t="s">
        <v>79</v>
      </c>
      <c r="M10" s="47" t="s">
        <v>94</v>
      </c>
      <c r="N10" s="90" t="s">
        <v>95</v>
      </c>
      <c r="O10" s="90" t="s">
        <v>95</v>
      </c>
      <c r="P10" s="90" t="s">
        <v>137</v>
      </c>
      <c r="Q10" s="90" t="s">
        <v>137</v>
      </c>
      <c r="R10" s="90" t="s">
        <v>137</v>
      </c>
      <c r="S10" s="90" t="s">
        <v>149</v>
      </c>
      <c r="T10" s="90" t="s">
        <v>149</v>
      </c>
      <c r="U10" s="145"/>
      <c r="W10" s="44"/>
    </row>
    <row r="11" spans="1:23" ht="12" customHeight="1">
      <c r="A11" s="47">
        <v>1</v>
      </c>
      <c r="B11" s="47">
        <v>2</v>
      </c>
      <c r="C11" s="47"/>
      <c r="D11" s="47"/>
      <c r="E11" s="47">
        <v>3</v>
      </c>
      <c r="F11" s="47">
        <v>4</v>
      </c>
      <c r="G11" s="47">
        <v>5</v>
      </c>
      <c r="H11" s="47">
        <v>6</v>
      </c>
      <c r="I11" s="47">
        <v>7</v>
      </c>
      <c r="J11" s="48">
        <v>8</v>
      </c>
      <c r="K11" s="47">
        <v>9</v>
      </c>
      <c r="L11" s="48">
        <v>10</v>
      </c>
      <c r="M11" s="47">
        <v>11</v>
      </c>
      <c r="N11" s="48">
        <v>12</v>
      </c>
      <c r="O11" s="48">
        <v>13</v>
      </c>
      <c r="P11" s="48">
        <v>14</v>
      </c>
      <c r="Q11" s="48">
        <v>15</v>
      </c>
      <c r="R11" s="48">
        <v>16</v>
      </c>
      <c r="S11" s="48">
        <v>17</v>
      </c>
      <c r="T11" s="48">
        <v>18</v>
      </c>
      <c r="U11" s="49">
        <v>19</v>
      </c>
      <c r="V11" s="51"/>
    </row>
    <row r="12" spans="1:23" s="56" customFormat="1" ht="9" customHeight="1">
      <c r="A12" s="128" t="s">
        <v>80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53">
        <f>T12-S12</f>
        <v>0</v>
      </c>
      <c r="W12" s="54"/>
    </row>
    <row r="13" spans="1:23" s="56" customFormat="1" ht="9" customHeight="1">
      <c r="A13" s="89">
        <v>1</v>
      </c>
      <c r="B13" s="55" t="s">
        <v>82</v>
      </c>
      <c r="C13" s="88" t="s">
        <v>13</v>
      </c>
      <c r="D13" s="88"/>
      <c r="E13" s="89">
        <v>1983</v>
      </c>
      <c r="F13" s="89">
        <v>1983</v>
      </c>
      <c r="G13" s="89" t="s">
        <v>112</v>
      </c>
      <c r="H13" s="89">
        <v>5</v>
      </c>
      <c r="I13" s="89">
        <v>10</v>
      </c>
      <c r="J13" s="90">
        <v>7782.18</v>
      </c>
      <c r="K13" s="90">
        <v>7582.18</v>
      </c>
      <c r="L13" s="90">
        <v>6998.18</v>
      </c>
      <c r="M13" s="89">
        <v>277</v>
      </c>
      <c r="N13" s="90">
        <f ca="1">'Приложение 2'!E16</f>
        <v>8244894.0599999996</v>
      </c>
      <c r="O13" s="90">
        <v>0</v>
      </c>
      <c r="P13" s="90">
        <v>0</v>
      </c>
      <c r="Q13" s="90">
        <v>0</v>
      </c>
      <c r="R13" s="90">
        <f>N13</f>
        <v>8244894.0599999996</v>
      </c>
      <c r="S13" s="90">
        <f>N13/K13</f>
        <v>1087.4041581708689</v>
      </c>
      <c r="T13" s="90">
        <v>4180</v>
      </c>
      <c r="U13" s="49" t="s">
        <v>134</v>
      </c>
      <c r="V13" s="53">
        <f>T13-S13</f>
        <v>3092.5958418291311</v>
      </c>
      <c r="W13" s="54"/>
    </row>
    <row r="14" spans="1:23" s="56" customFormat="1" ht="9" customHeight="1">
      <c r="A14" s="89">
        <v>2</v>
      </c>
      <c r="B14" s="55" t="s">
        <v>83</v>
      </c>
      <c r="C14" s="88" t="s">
        <v>14</v>
      </c>
      <c r="D14" s="88"/>
      <c r="E14" s="89">
        <v>1961</v>
      </c>
      <c r="F14" s="89">
        <v>1961</v>
      </c>
      <c r="G14" s="89" t="s">
        <v>112</v>
      </c>
      <c r="H14" s="89">
        <v>2</v>
      </c>
      <c r="I14" s="89">
        <v>1</v>
      </c>
      <c r="J14" s="90">
        <v>320</v>
      </c>
      <c r="K14" s="90">
        <v>305</v>
      </c>
      <c r="L14" s="90">
        <v>278</v>
      </c>
      <c r="M14" s="89">
        <v>7</v>
      </c>
      <c r="N14" s="90">
        <f ca="1">'Приложение 2'!E17</f>
        <v>795621.26</v>
      </c>
      <c r="O14" s="90">
        <v>0</v>
      </c>
      <c r="P14" s="90">
        <v>0</v>
      </c>
      <c r="Q14" s="90">
        <v>0</v>
      </c>
      <c r="R14" s="90">
        <f>N14</f>
        <v>795621.26</v>
      </c>
      <c r="S14" s="90">
        <f>N14/K14</f>
        <v>2608.5942950819672</v>
      </c>
      <c r="T14" s="90">
        <v>4503.95</v>
      </c>
      <c r="U14" s="49" t="s">
        <v>134</v>
      </c>
      <c r="V14" s="53">
        <f>T14-S14</f>
        <v>1895.3557049180326</v>
      </c>
      <c r="W14" s="54"/>
    </row>
    <row r="15" spans="1:23" s="56" customFormat="1" ht="9" customHeight="1">
      <c r="A15" s="89">
        <v>3</v>
      </c>
      <c r="B15" s="55" t="s">
        <v>136</v>
      </c>
      <c r="C15" s="88" t="s">
        <v>13</v>
      </c>
      <c r="D15" s="88"/>
      <c r="E15" s="89">
        <v>1985</v>
      </c>
      <c r="F15" s="89">
        <v>1985</v>
      </c>
      <c r="G15" s="89" t="s">
        <v>112</v>
      </c>
      <c r="H15" s="89">
        <v>1</v>
      </c>
      <c r="I15" s="89">
        <v>12</v>
      </c>
      <c r="J15" s="90">
        <v>639</v>
      </c>
      <c r="K15" s="90">
        <v>523.70000000000005</v>
      </c>
      <c r="L15" s="90">
        <v>523.70000000000005</v>
      </c>
      <c r="M15" s="89">
        <v>18</v>
      </c>
      <c r="N15" s="90">
        <f ca="1">'Приложение 2'!E18</f>
        <v>1237806.0900000001</v>
      </c>
      <c r="O15" s="90">
        <v>0</v>
      </c>
      <c r="P15" s="90">
        <v>0</v>
      </c>
      <c r="Q15" s="90">
        <v>0</v>
      </c>
      <c r="R15" s="90">
        <f>N15</f>
        <v>1237806.0900000001</v>
      </c>
      <c r="S15" s="90">
        <f>N15/K15</f>
        <v>2363.5785564254343</v>
      </c>
      <c r="T15" s="90">
        <v>4180</v>
      </c>
      <c r="U15" s="49" t="s">
        <v>134</v>
      </c>
      <c r="V15" s="53">
        <f>T15-S15</f>
        <v>1816.4214435745657</v>
      </c>
      <c r="W15" s="54"/>
    </row>
    <row r="16" spans="1:23" s="56" customFormat="1" ht="21.75" customHeight="1">
      <c r="A16" s="127" t="s">
        <v>81</v>
      </c>
      <c r="B16" s="127"/>
      <c r="C16" s="88"/>
      <c r="D16" s="88"/>
      <c r="E16" s="52" t="s">
        <v>150</v>
      </c>
      <c r="F16" s="52" t="s">
        <v>150</v>
      </c>
      <c r="G16" s="52" t="s">
        <v>150</v>
      </c>
      <c r="H16" s="52" t="s">
        <v>150</v>
      </c>
      <c r="I16" s="52" t="s">
        <v>150</v>
      </c>
      <c r="J16" s="90">
        <f t="shared" ref="J16:R16" si="0">SUM(J13:J15)</f>
        <v>8741.18</v>
      </c>
      <c r="K16" s="90">
        <f t="shared" si="0"/>
        <v>8410.880000000001</v>
      </c>
      <c r="L16" s="90">
        <f t="shared" si="0"/>
        <v>7799.88</v>
      </c>
      <c r="M16" s="47">
        <f t="shared" si="0"/>
        <v>302</v>
      </c>
      <c r="N16" s="90">
        <f t="shared" si="0"/>
        <v>10278321.41</v>
      </c>
      <c r="O16" s="90">
        <f t="shared" si="0"/>
        <v>0</v>
      </c>
      <c r="P16" s="90">
        <f t="shared" si="0"/>
        <v>0</v>
      </c>
      <c r="Q16" s="90">
        <f t="shared" si="0"/>
        <v>0</v>
      </c>
      <c r="R16" s="90">
        <f t="shared" si="0"/>
        <v>10278321.41</v>
      </c>
      <c r="S16" s="90">
        <f>N16/K16</f>
        <v>1222.0268759035914</v>
      </c>
      <c r="T16" s="90"/>
      <c r="U16" s="49"/>
      <c r="V16" s="53">
        <f>T16-S16</f>
        <v>-1222.0268759035914</v>
      </c>
      <c r="W16" s="54"/>
    </row>
    <row r="17" ht="9" customHeight="1"/>
  </sheetData>
  <sheetProtection selectLockedCells="1" selectUnlockedCells="1"/>
  <autoFilter ref="A11:X16"/>
  <mergeCells count="26">
    <mergeCell ref="K1:T1"/>
    <mergeCell ref="O8:R8"/>
    <mergeCell ref="N7:R7"/>
    <mergeCell ref="N8:N9"/>
    <mergeCell ref="K5:U5"/>
    <mergeCell ref="M7:M9"/>
    <mergeCell ref="U7:U10"/>
    <mergeCell ref="S7:S9"/>
    <mergeCell ref="K7:L7"/>
    <mergeCell ref="K8:K9"/>
    <mergeCell ref="R3:U3"/>
    <mergeCell ref="N4:U4"/>
    <mergeCell ref="L8:L9"/>
    <mergeCell ref="A6:U6"/>
    <mergeCell ref="B7:B10"/>
    <mergeCell ref="T7:T9"/>
    <mergeCell ref="A16:B16"/>
    <mergeCell ref="A12:U12"/>
    <mergeCell ref="E8:E10"/>
    <mergeCell ref="A7:A10"/>
    <mergeCell ref="F8:F10"/>
    <mergeCell ref="E7:F7"/>
    <mergeCell ref="H7:H10"/>
    <mergeCell ref="J7:J9"/>
    <mergeCell ref="I7:I10"/>
    <mergeCell ref="G7:G10"/>
  </mergeCells>
  <phoneticPr fontId="2" type="noConversion"/>
  <pageMargins left="0.74803149606299213" right="0.19685039370078741" top="1.3779527559055118" bottom="0.39370078740157483" header="1.1023622047244095" footer="0.19685039370078741"/>
  <pageSetup paperSize="9" scale="86" fitToHeight="0" orientation="landscape" r:id="rId1"/>
  <headerFooter alignWithMargins="0">
    <oddFooter>&amp;C&amp;"Arial Narrow,обычный"&amp;7&amp;P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AA18"/>
  <sheetViews>
    <sheetView view="pageBreakPreview" topLeftCell="A7" zoomScale="140" zoomScaleNormal="170" zoomScaleSheetLayoutView="140" workbookViewId="0">
      <selection activeCell="P8" sqref="P8:V8"/>
    </sheetView>
  </sheetViews>
  <sheetFormatPr defaultColWidth="9.33203125" defaultRowHeight="13.2"/>
  <cols>
    <col min="1" max="1" width="4" style="9" customWidth="1"/>
    <col min="2" max="2" width="38.33203125" style="9" customWidth="1"/>
    <col min="3" max="3" width="14.6640625" style="30" hidden="1" customWidth="1"/>
    <col min="4" max="4" width="13.44140625" style="30" hidden="1" customWidth="1"/>
    <col min="5" max="5" width="12" style="7" customWidth="1"/>
    <col min="6" max="6" width="10" style="7" customWidth="1"/>
    <col min="7" max="7" width="4.33203125" style="25" customWidth="1"/>
    <col min="8" max="8" width="10.109375" style="10" customWidth="1"/>
    <col min="9" max="9" width="8.44140625" style="7" customWidth="1"/>
    <col min="10" max="10" width="13.6640625" style="7" hidden="1" customWidth="1"/>
    <col min="11" max="11" width="8.33203125" style="7" hidden="1" customWidth="1"/>
    <col min="12" max="12" width="11.77734375" style="7" customWidth="1"/>
    <col min="13" max="13" width="5.6640625" style="10" customWidth="1"/>
    <col min="14" max="14" width="8.44140625" style="10" customWidth="1"/>
    <col min="15" max="15" width="7.109375" style="10" customWidth="1"/>
    <col min="16" max="16" width="9.44140625" style="10" customWidth="1"/>
    <col min="17" max="17" width="4" style="10" customWidth="1"/>
    <col min="18" max="18" width="4.33203125" style="10" customWidth="1"/>
    <col min="19" max="19" width="7" style="10" customWidth="1"/>
    <col min="20" max="20" width="9" style="10" customWidth="1"/>
    <col min="21" max="21" width="9.77734375" style="10" customWidth="1"/>
    <col min="22" max="22" width="6.33203125" style="10" customWidth="1"/>
    <col min="23" max="23" width="18.6640625" style="9" hidden="1" customWidth="1"/>
    <col min="24" max="24" width="17" style="9" hidden="1" customWidth="1"/>
    <col min="25" max="25" width="9.33203125" style="9" hidden="1" customWidth="1"/>
    <col min="26" max="26" width="15.33203125" style="9" hidden="1" customWidth="1"/>
    <col min="27" max="27" width="15.44140625" style="9" customWidth="1"/>
    <col min="28" max="28" width="14" style="9" customWidth="1"/>
    <col min="29" max="16384" width="9.33203125" style="9"/>
  </cols>
  <sheetData>
    <row r="1" spans="1:27" ht="11.25" hidden="1" customHeight="1">
      <c r="E1" s="10"/>
      <c r="F1" s="10"/>
      <c r="L1" s="11"/>
      <c r="M1" s="147" t="s">
        <v>130</v>
      </c>
      <c r="N1" s="147"/>
      <c r="O1" s="147"/>
      <c r="P1" s="147"/>
      <c r="Q1" s="147"/>
      <c r="R1" s="147"/>
      <c r="S1" s="147"/>
      <c r="T1" s="147"/>
      <c r="U1" s="147"/>
      <c r="V1" s="147"/>
    </row>
    <row r="2" spans="1:27" ht="6" hidden="1" customHeight="1">
      <c r="E2" s="10"/>
      <c r="F2" s="10"/>
      <c r="L2" s="12"/>
      <c r="M2" s="36"/>
      <c r="N2" s="36"/>
      <c r="O2" s="36"/>
      <c r="P2" s="36"/>
      <c r="Q2" s="36"/>
      <c r="R2" s="36"/>
      <c r="S2" s="36"/>
      <c r="T2" s="36"/>
      <c r="U2" s="36"/>
      <c r="V2" s="36"/>
    </row>
    <row r="3" spans="1:27" ht="47.25" hidden="1" customHeight="1">
      <c r="E3" s="10"/>
      <c r="F3" s="10"/>
      <c r="L3" s="12"/>
      <c r="M3" s="5"/>
      <c r="N3" s="5"/>
      <c r="O3" s="149" t="s">
        <v>153</v>
      </c>
      <c r="P3" s="149"/>
      <c r="Q3" s="149"/>
      <c r="R3" s="149"/>
      <c r="S3" s="149"/>
      <c r="T3" s="149"/>
      <c r="U3" s="149"/>
      <c r="V3" s="149"/>
    </row>
    <row r="4" spans="1:27" ht="2.25" hidden="1" customHeight="1">
      <c r="E4" s="10"/>
      <c r="F4" s="10"/>
      <c r="L4" s="12"/>
      <c r="M4" s="36"/>
      <c r="N4" s="36"/>
      <c r="O4" s="36"/>
      <c r="P4" s="36"/>
      <c r="Q4" s="36"/>
      <c r="R4" s="36"/>
      <c r="S4" s="36"/>
      <c r="T4" s="36"/>
      <c r="U4" s="36"/>
      <c r="V4" s="36"/>
    </row>
    <row r="5" spans="1:27" ht="2.25" hidden="1" customHeight="1">
      <c r="N5" s="13"/>
      <c r="O5" s="13"/>
      <c r="P5" s="13"/>
      <c r="Q5" s="13"/>
      <c r="R5" s="13"/>
      <c r="S5" s="13"/>
      <c r="T5" s="13"/>
      <c r="U5" s="13"/>
      <c r="V5" s="13"/>
    </row>
    <row r="6" spans="1:27" ht="24.75" hidden="1" customHeight="1">
      <c r="A6" s="154" t="s">
        <v>88</v>
      </c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</row>
    <row r="7" spans="1:27" ht="45.75" customHeight="1">
      <c r="A7" s="106"/>
      <c r="B7" s="102"/>
      <c r="C7" s="106"/>
      <c r="D7" s="106"/>
      <c r="E7" s="102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51" t="s">
        <v>175</v>
      </c>
      <c r="T7" s="151"/>
      <c r="U7" s="151"/>
      <c r="V7" s="151"/>
    </row>
    <row r="8" spans="1:27" ht="46.5" customHeight="1">
      <c r="A8" s="106"/>
      <c r="B8" s="106"/>
      <c r="C8" s="106"/>
      <c r="D8" s="106"/>
      <c r="E8" s="102"/>
      <c r="F8" s="106"/>
      <c r="G8" s="35"/>
      <c r="H8" s="106"/>
      <c r="I8" s="106"/>
      <c r="J8" s="106"/>
      <c r="K8" s="106"/>
      <c r="L8" s="106"/>
      <c r="M8" s="106"/>
      <c r="N8" s="106"/>
      <c r="O8" s="5"/>
      <c r="P8" s="151" t="s">
        <v>182</v>
      </c>
      <c r="Q8" s="151"/>
      <c r="R8" s="151"/>
      <c r="S8" s="151"/>
      <c r="T8" s="151"/>
      <c r="U8" s="151"/>
      <c r="V8" s="151"/>
    </row>
    <row r="9" spans="1:27" ht="27.75" customHeight="1">
      <c r="A9" s="150" t="s">
        <v>73</v>
      </c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</row>
    <row r="10" spans="1:27" ht="21" customHeight="1">
      <c r="A10" s="148" t="s">
        <v>151</v>
      </c>
      <c r="B10" s="148" t="s">
        <v>90</v>
      </c>
      <c r="C10" s="28"/>
      <c r="D10" s="29"/>
      <c r="E10" s="155" t="s">
        <v>114</v>
      </c>
      <c r="F10" s="148" t="s">
        <v>154</v>
      </c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 t="s">
        <v>115</v>
      </c>
      <c r="T10" s="148"/>
      <c r="U10" s="148"/>
      <c r="V10" s="148"/>
    </row>
    <row r="11" spans="1:27" ht="78" customHeight="1">
      <c r="A11" s="148"/>
      <c r="B11" s="148"/>
      <c r="C11" s="28"/>
      <c r="D11" s="29"/>
      <c r="E11" s="155"/>
      <c r="F11" s="94" t="s">
        <v>116</v>
      </c>
      <c r="G11" s="148" t="s">
        <v>117</v>
      </c>
      <c r="H11" s="148"/>
      <c r="I11" s="148" t="s">
        <v>118</v>
      </c>
      <c r="J11" s="148"/>
      <c r="K11" s="148"/>
      <c r="L11" s="148"/>
      <c r="M11" s="148" t="s">
        <v>119</v>
      </c>
      <c r="N11" s="148"/>
      <c r="O11" s="148" t="s">
        <v>120</v>
      </c>
      <c r="P11" s="148"/>
      <c r="Q11" s="148" t="s">
        <v>121</v>
      </c>
      <c r="R11" s="148"/>
      <c r="S11" s="24" t="s">
        <v>84</v>
      </c>
      <c r="T11" s="24" t="s">
        <v>85</v>
      </c>
      <c r="U11" s="95" t="s">
        <v>86</v>
      </c>
      <c r="V11" s="95" t="s">
        <v>87</v>
      </c>
    </row>
    <row r="12" spans="1:27" ht="15" customHeight="1">
      <c r="A12" s="148"/>
      <c r="B12" s="148"/>
      <c r="C12" s="28"/>
      <c r="D12" s="29"/>
      <c r="E12" s="94" t="s">
        <v>137</v>
      </c>
      <c r="F12" s="94" t="s">
        <v>95</v>
      </c>
      <c r="G12" s="16" t="s">
        <v>122</v>
      </c>
      <c r="H12" s="95" t="s">
        <v>95</v>
      </c>
      <c r="I12" s="94" t="s">
        <v>155</v>
      </c>
      <c r="J12" s="94"/>
      <c r="K12" s="94"/>
      <c r="L12" s="94" t="s">
        <v>95</v>
      </c>
      <c r="M12" s="95" t="s">
        <v>155</v>
      </c>
      <c r="N12" s="95" t="s">
        <v>95</v>
      </c>
      <c r="O12" s="95" t="s">
        <v>155</v>
      </c>
      <c r="P12" s="95" t="s">
        <v>95</v>
      </c>
      <c r="Q12" s="14" t="s">
        <v>156</v>
      </c>
      <c r="R12" s="95" t="s">
        <v>95</v>
      </c>
      <c r="S12" s="95" t="s">
        <v>95</v>
      </c>
      <c r="T12" s="95" t="s">
        <v>95</v>
      </c>
      <c r="U12" s="95" t="s">
        <v>95</v>
      </c>
      <c r="V12" s="95" t="s">
        <v>95</v>
      </c>
      <c r="W12" s="27"/>
      <c r="X12" s="27"/>
      <c r="AA12" s="27"/>
    </row>
    <row r="13" spans="1:27" ht="9" customHeight="1">
      <c r="A13" s="95" t="s">
        <v>96</v>
      </c>
      <c r="B13" s="95" t="s">
        <v>97</v>
      </c>
      <c r="C13" s="28"/>
      <c r="D13" s="29"/>
      <c r="E13" s="95" t="s">
        <v>98</v>
      </c>
      <c r="F13" s="94" t="s">
        <v>99</v>
      </c>
      <c r="G13" s="16" t="s">
        <v>100</v>
      </c>
      <c r="H13" s="95" t="s">
        <v>101</v>
      </c>
      <c r="I13" s="94" t="s">
        <v>102</v>
      </c>
      <c r="J13" s="94"/>
      <c r="K13" s="94"/>
      <c r="L13" s="94" t="s">
        <v>103</v>
      </c>
      <c r="M13" s="95" t="s">
        <v>104</v>
      </c>
      <c r="N13" s="95" t="s">
        <v>105</v>
      </c>
      <c r="O13" s="95" t="s">
        <v>106</v>
      </c>
      <c r="P13" s="95" t="s">
        <v>107</v>
      </c>
      <c r="Q13" s="95" t="s">
        <v>108</v>
      </c>
      <c r="R13" s="95" t="s">
        <v>109</v>
      </c>
      <c r="S13" s="95" t="s">
        <v>110</v>
      </c>
      <c r="T13" s="95" t="s">
        <v>111</v>
      </c>
      <c r="U13" s="95">
        <v>17</v>
      </c>
      <c r="V13" s="95">
        <v>18</v>
      </c>
    </row>
    <row r="14" spans="1:27" s="21" customFormat="1" ht="10.5" customHeight="1">
      <c r="A14" s="152" t="s">
        <v>80</v>
      </c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  <c r="V14" s="152"/>
      <c r="X14" s="82" t="e">
        <f ca="1">'Приложение 1'!#REF!</f>
        <v>#REF!</v>
      </c>
      <c r="Y14" s="82" t="e">
        <f>L14/I14</f>
        <v>#DIV/0!</v>
      </c>
      <c r="Z14" s="17" t="e">
        <f>X14-Y14</f>
        <v>#REF!</v>
      </c>
    </row>
    <row r="15" spans="1:27" s="21" customFormat="1" ht="22.5" customHeight="1">
      <c r="A15" s="153" t="s">
        <v>81</v>
      </c>
      <c r="B15" s="153"/>
      <c r="C15" s="28"/>
      <c r="D15" s="28"/>
      <c r="E15" s="94">
        <f>SUM(E16:E18)</f>
        <v>10278321.41</v>
      </c>
      <c r="F15" s="20">
        <v>0</v>
      </c>
      <c r="G15" s="26">
        <v>0</v>
      </c>
      <c r="H15" s="20">
        <v>0</v>
      </c>
      <c r="I15" s="94">
        <f>SUM(I16:I18)</f>
        <v>2693</v>
      </c>
      <c r="J15" s="20"/>
      <c r="K15" s="20"/>
      <c r="L15" s="94">
        <f>SUM(L16:L18)</f>
        <v>10278321.41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X15" s="82">
        <f ca="1">'Приложение 1'!T12</f>
        <v>0</v>
      </c>
      <c r="Y15" s="82">
        <f>L15/I15</f>
        <v>3816.680805792796</v>
      </c>
      <c r="Z15" s="17">
        <f>X15-Y15</f>
        <v>-3816.680805792796</v>
      </c>
    </row>
    <row r="16" spans="1:27" s="21" customFormat="1" ht="9" customHeight="1">
      <c r="A16" s="95">
        <v>1</v>
      </c>
      <c r="B16" s="93" t="s">
        <v>82</v>
      </c>
      <c r="C16" s="28" t="s">
        <v>13</v>
      </c>
      <c r="D16" s="28"/>
      <c r="E16" s="94">
        <f>L16</f>
        <v>8244894.0599999996</v>
      </c>
      <c r="F16" s="20">
        <v>0</v>
      </c>
      <c r="G16" s="26">
        <v>0</v>
      </c>
      <c r="H16" s="20">
        <v>0</v>
      </c>
      <c r="I16" s="94">
        <v>2022</v>
      </c>
      <c r="J16" s="19" t="s">
        <v>131</v>
      </c>
      <c r="K16" s="94">
        <v>2022.07</v>
      </c>
      <c r="L16" s="94">
        <v>8244894.0599999996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X16" s="82">
        <f ca="1">'Приложение 1'!T13</f>
        <v>4180</v>
      </c>
      <c r="Y16" s="82">
        <f>L16/I16</f>
        <v>4077.5935014836791</v>
      </c>
      <c r="Z16" s="17">
        <f>X16-Y16</f>
        <v>102.40649851632088</v>
      </c>
    </row>
    <row r="17" spans="1:26" s="21" customFormat="1" ht="9" customHeight="1">
      <c r="A17" s="95">
        <v>2</v>
      </c>
      <c r="B17" s="93" t="s">
        <v>83</v>
      </c>
      <c r="C17" s="28" t="s">
        <v>14</v>
      </c>
      <c r="D17" s="28"/>
      <c r="E17" s="94">
        <f>L17</f>
        <v>795621.26</v>
      </c>
      <c r="F17" s="20">
        <v>0</v>
      </c>
      <c r="G17" s="26">
        <v>0</v>
      </c>
      <c r="H17" s="20">
        <v>0</v>
      </c>
      <c r="I17" s="94">
        <v>254</v>
      </c>
      <c r="J17" s="94" t="s">
        <v>132</v>
      </c>
      <c r="K17" s="94">
        <v>3438.05</v>
      </c>
      <c r="L17" s="94">
        <v>795621.26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X17" s="82">
        <f ca="1">'Приложение 1'!T14</f>
        <v>4503.95</v>
      </c>
      <c r="Y17" s="82">
        <f>L17/I17</f>
        <v>3132.3671653543306</v>
      </c>
      <c r="Z17" s="17">
        <f>X17-Y17</f>
        <v>1371.5828346456692</v>
      </c>
    </row>
    <row r="18" spans="1:26" s="21" customFormat="1" ht="9" customHeight="1">
      <c r="A18" s="95">
        <v>3</v>
      </c>
      <c r="B18" s="93" t="s">
        <v>135</v>
      </c>
      <c r="C18" s="28" t="s">
        <v>13</v>
      </c>
      <c r="D18" s="28"/>
      <c r="E18" s="94">
        <f>L18</f>
        <v>1237806.0900000001</v>
      </c>
      <c r="F18" s="20">
        <v>0</v>
      </c>
      <c r="G18" s="26">
        <v>0</v>
      </c>
      <c r="H18" s="20">
        <v>0</v>
      </c>
      <c r="I18" s="94">
        <v>417</v>
      </c>
      <c r="J18" s="19" t="s">
        <v>131</v>
      </c>
      <c r="K18" s="94">
        <v>2022.07</v>
      </c>
      <c r="L18" s="94">
        <v>1237806.0900000001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X18" s="82">
        <f ca="1">'Приложение 1'!T15</f>
        <v>4180</v>
      </c>
      <c r="Y18" s="82">
        <f>L18/I18</f>
        <v>2968.359928057554</v>
      </c>
      <c r="Z18" s="17">
        <f>X18-Y18</f>
        <v>1211.640071942446</v>
      </c>
    </row>
  </sheetData>
  <autoFilter ref="A13:AB18"/>
  <mergeCells count="18">
    <mergeCell ref="A14:V14"/>
    <mergeCell ref="A15:B15"/>
    <mergeCell ref="A6:V6"/>
    <mergeCell ref="A10:A12"/>
    <mergeCell ref="O11:P11"/>
    <mergeCell ref="E10:E11"/>
    <mergeCell ref="F10:R10"/>
    <mergeCell ref="B10:B12"/>
    <mergeCell ref="M1:V1"/>
    <mergeCell ref="S10:V10"/>
    <mergeCell ref="I11:L11"/>
    <mergeCell ref="Q11:R11"/>
    <mergeCell ref="O3:V3"/>
    <mergeCell ref="M11:N11"/>
    <mergeCell ref="A9:V9"/>
    <mergeCell ref="P8:V8"/>
    <mergeCell ref="S7:V7"/>
    <mergeCell ref="G11:H11"/>
  </mergeCells>
  <phoneticPr fontId="0" type="noConversion"/>
  <pageMargins left="0.74803149606299213" right="0.19685039370078741" top="1.3779527559055118" bottom="0.43307086614173229" header="1.1023622047244095" footer="0.19685039370078741"/>
  <pageSetup scale="84" fitToHeight="0" orientation="landscape" r:id="rId1"/>
  <headerFooter alignWithMargins="0">
    <oddFooter>&amp;C&amp;"Arial Narrow,обычный"&amp;7&amp;P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Q11"/>
  <sheetViews>
    <sheetView view="pageBreakPreview" topLeftCell="A2" zoomScale="115" zoomScaleNormal="140" zoomScaleSheetLayoutView="115" workbookViewId="0">
      <selection activeCell="H3" sqref="H3:N3"/>
    </sheetView>
  </sheetViews>
  <sheetFormatPr defaultRowHeight="13.2"/>
  <cols>
    <col min="2" max="2" width="50.109375" customWidth="1"/>
    <col min="3" max="3" width="10.109375" bestFit="1" customWidth="1"/>
    <col min="13" max="13" width="11.44140625" customWidth="1"/>
    <col min="14" max="14" width="11.33203125" customWidth="1"/>
    <col min="17" max="17" width="17.6640625" hidden="1" customWidth="1"/>
  </cols>
  <sheetData>
    <row r="1" spans="1:17" ht="11.25" hidden="1" customHeight="1">
      <c r="A1" s="6"/>
      <c r="B1" s="4"/>
      <c r="D1" s="1"/>
      <c r="E1" s="1"/>
      <c r="F1" s="1"/>
      <c r="G1" s="2"/>
      <c r="H1" s="3"/>
      <c r="I1" s="3"/>
    </row>
    <row r="2" spans="1:17" s="9" customFormat="1" ht="54" customHeight="1">
      <c r="A2" s="22"/>
      <c r="B2" s="22"/>
      <c r="C2" s="98"/>
      <c r="D2" s="98"/>
      <c r="E2" s="98"/>
      <c r="F2" s="98"/>
      <c r="G2" s="98"/>
      <c r="H2" s="96"/>
      <c r="I2" s="98"/>
      <c r="J2" s="96"/>
      <c r="K2" s="151" t="s">
        <v>177</v>
      </c>
      <c r="L2" s="151"/>
      <c r="M2" s="151"/>
      <c r="N2" s="151"/>
    </row>
    <row r="3" spans="1:17" s="9" customFormat="1" ht="45.75" customHeight="1">
      <c r="A3" s="22"/>
      <c r="B3" s="22"/>
      <c r="C3" s="98"/>
      <c r="D3" s="98"/>
      <c r="E3" s="98"/>
      <c r="F3" s="98"/>
      <c r="G3" s="98"/>
      <c r="H3" s="156" t="s">
        <v>183</v>
      </c>
      <c r="I3" s="156"/>
      <c r="J3" s="156"/>
      <c r="K3" s="156"/>
      <c r="L3" s="156"/>
      <c r="M3" s="156"/>
      <c r="N3" s="156"/>
    </row>
    <row r="4" spans="1:17" s="9" customFormat="1" ht="3" hidden="1" customHeight="1">
      <c r="A4" s="22"/>
      <c r="B4" s="22"/>
      <c r="C4" s="23"/>
      <c r="D4" s="98"/>
      <c r="E4" s="98"/>
      <c r="F4" s="98"/>
      <c r="G4" s="98"/>
      <c r="H4" s="157"/>
      <c r="I4" s="157"/>
      <c r="J4" s="157"/>
      <c r="K4" s="157"/>
      <c r="L4" s="157"/>
      <c r="M4" s="157"/>
      <c r="N4" s="157"/>
    </row>
    <row r="5" spans="1:17" s="9" customFormat="1" ht="18" customHeight="1">
      <c r="A5" s="158" t="s">
        <v>74</v>
      </c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</row>
    <row r="6" spans="1:17" s="9" customFormat="1" ht="12.75" customHeight="1">
      <c r="A6" s="159" t="s">
        <v>16</v>
      </c>
      <c r="B6" s="159" t="s">
        <v>123</v>
      </c>
      <c r="C6" s="166" t="s">
        <v>91</v>
      </c>
      <c r="D6" s="159" t="s">
        <v>89</v>
      </c>
      <c r="E6" s="161" t="s">
        <v>124</v>
      </c>
      <c r="F6" s="162"/>
      <c r="G6" s="162"/>
      <c r="H6" s="162"/>
      <c r="I6" s="163"/>
      <c r="J6" s="148" t="s">
        <v>92</v>
      </c>
      <c r="K6" s="148"/>
      <c r="L6" s="148"/>
      <c r="M6" s="148"/>
      <c r="N6" s="148"/>
    </row>
    <row r="7" spans="1:17" s="9" customFormat="1" ht="85.5" customHeight="1">
      <c r="A7" s="164"/>
      <c r="B7" s="164"/>
      <c r="C7" s="167"/>
      <c r="D7" s="160"/>
      <c r="E7" s="95" t="s">
        <v>125</v>
      </c>
      <c r="F7" s="95" t="s">
        <v>126</v>
      </c>
      <c r="G7" s="95" t="s">
        <v>127</v>
      </c>
      <c r="H7" s="95" t="s">
        <v>128</v>
      </c>
      <c r="I7" s="95" t="s">
        <v>17</v>
      </c>
      <c r="J7" s="95" t="s">
        <v>125</v>
      </c>
      <c r="K7" s="95" t="s">
        <v>126</v>
      </c>
      <c r="L7" s="95" t="s">
        <v>127</v>
      </c>
      <c r="M7" s="94" t="s">
        <v>128</v>
      </c>
      <c r="N7" s="94" t="s">
        <v>17</v>
      </c>
    </row>
    <row r="8" spans="1:17" s="9" customFormat="1">
      <c r="A8" s="165"/>
      <c r="B8" s="165"/>
      <c r="C8" s="31" t="s">
        <v>93</v>
      </c>
      <c r="D8" s="95" t="s">
        <v>94</v>
      </c>
      <c r="E8" s="95" t="s">
        <v>122</v>
      </c>
      <c r="F8" s="95" t="s">
        <v>122</v>
      </c>
      <c r="G8" s="95" t="s">
        <v>122</v>
      </c>
      <c r="H8" s="95" t="s">
        <v>122</v>
      </c>
      <c r="I8" s="95" t="s">
        <v>122</v>
      </c>
      <c r="J8" s="95" t="s">
        <v>95</v>
      </c>
      <c r="K8" s="95" t="s">
        <v>95</v>
      </c>
      <c r="L8" s="95" t="s">
        <v>95</v>
      </c>
      <c r="M8" s="94" t="s">
        <v>95</v>
      </c>
      <c r="N8" s="94" t="s">
        <v>95</v>
      </c>
    </row>
    <row r="9" spans="1:17" s="9" customFormat="1" ht="9.75" customHeight="1">
      <c r="A9" s="95">
        <v>1</v>
      </c>
      <c r="B9" s="95">
        <v>2</v>
      </c>
      <c r="C9" s="85">
        <v>3</v>
      </c>
      <c r="D9" s="97">
        <v>4</v>
      </c>
      <c r="E9" s="97">
        <v>5</v>
      </c>
      <c r="F9" s="97">
        <v>6</v>
      </c>
      <c r="G9" s="97">
        <v>7</v>
      </c>
      <c r="H9" s="97">
        <v>8</v>
      </c>
      <c r="I9" s="97">
        <v>9</v>
      </c>
      <c r="J9" s="97">
        <v>10</v>
      </c>
      <c r="K9" s="97">
        <v>11</v>
      </c>
      <c r="L9" s="97">
        <v>12</v>
      </c>
      <c r="M9" s="97">
        <v>13</v>
      </c>
      <c r="N9" s="97">
        <v>14</v>
      </c>
    </row>
    <row r="10" spans="1:17" s="87" customFormat="1" ht="13.5" customHeight="1">
      <c r="A10" s="148" t="s">
        <v>18</v>
      </c>
      <c r="B10" s="148"/>
      <c r="C10" s="94">
        <f>SUM(C11:C11)</f>
        <v>8741.18</v>
      </c>
      <c r="D10" s="34">
        <f>SUM(D11:D11)</f>
        <v>302</v>
      </c>
      <c r="E10" s="29">
        <v>0</v>
      </c>
      <c r="F10" s="34">
        <v>0</v>
      </c>
      <c r="G10" s="29">
        <v>0</v>
      </c>
      <c r="H10" s="34">
        <f>SUM(H11:H11)</f>
        <v>3</v>
      </c>
      <c r="I10" s="34">
        <f>SUM(I11:I11)</f>
        <v>3</v>
      </c>
      <c r="J10" s="94">
        <v>0</v>
      </c>
      <c r="K10" s="94">
        <v>0</v>
      </c>
      <c r="L10" s="94">
        <v>0</v>
      </c>
      <c r="M10" s="94">
        <f>SUM(M11:M11)</f>
        <v>10278321.41</v>
      </c>
      <c r="N10" s="94">
        <f>SUM(N11:N11)</f>
        <v>10278321.41</v>
      </c>
      <c r="Q10" s="86" t="e">
        <f ca="1">N10+'Приложение 3.1'!#REF!</f>
        <v>#REF!</v>
      </c>
    </row>
    <row r="11" spans="1:17" s="9" customFormat="1" ht="23.25" customHeight="1">
      <c r="A11" s="32">
        <v>1</v>
      </c>
      <c r="B11" s="93" t="s">
        <v>80</v>
      </c>
      <c r="C11" s="33">
        <f ca="1">'Приложение 1'!J16</f>
        <v>8741.18</v>
      </c>
      <c r="D11" s="34">
        <f ca="1">'Приложение 1'!M16</f>
        <v>302</v>
      </c>
      <c r="E11" s="29">
        <v>0</v>
      </c>
      <c r="F11" s="34">
        <v>0</v>
      </c>
      <c r="G11" s="29">
        <v>0</v>
      </c>
      <c r="H11" s="34">
        <v>3</v>
      </c>
      <c r="I11" s="34">
        <f>H11</f>
        <v>3</v>
      </c>
      <c r="J11" s="94">
        <v>0</v>
      </c>
      <c r="K11" s="94">
        <v>0</v>
      </c>
      <c r="L11" s="94">
        <v>0</v>
      </c>
      <c r="M11" s="33">
        <f ca="1">'Приложение 1'!N16</f>
        <v>10278321.41</v>
      </c>
      <c r="N11" s="33">
        <f>M11</f>
        <v>10278321.41</v>
      </c>
    </row>
  </sheetData>
  <autoFilter ref="A8:Q11"/>
  <mergeCells count="11">
    <mergeCell ref="C6:C7"/>
    <mergeCell ref="K2:N2"/>
    <mergeCell ref="H3:N3"/>
    <mergeCell ref="H4:N4"/>
    <mergeCell ref="A10:B10"/>
    <mergeCell ref="A5:N5"/>
    <mergeCell ref="D6:D7"/>
    <mergeCell ref="E6:I6"/>
    <mergeCell ref="J6:N6"/>
    <mergeCell ref="A6:A8"/>
    <mergeCell ref="B6:B8"/>
  </mergeCells>
  <phoneticPr fontId="0" type="noConversion"/>
  <pageMargins left="0.74803149606299213" right="0.19685039370078741" top="1.3779527559055118" bottom="0.43307086614173229" header="1.1023622047244095" footer="0.19685039370078741"/>
  <pageSetup scale="83" fitToHeight="0" orientation="landscape" r:id="rId1"/>
  <headerFooter alignWithMargins="0">
    <oddFooter>&amp;C&amp;"Arial Narrow,обычный"&amp;7&amp;P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1"/>
  <sheetViews>
    <sheetView tabSelected="1" view="pageBreakPreview" topLeftCell="A13" zoomScale="115" zoomScaleSheetLayoutView="115" workbookViewId="0">
      <selection activeCell="F5" sqref="F5:F9"/>
    </sheetView>
  </sheetViews>
  <sheetFormatPr defaultColWidth="9.33203125" defaultRowHeight="27.75" customHeight="1"/>
  <cols>
    <col min="1" max="1" width="3.109375" style="22" customWidth="1"/>
    <col min="2" max="2" width="38.77734375" style="67" customWidth="1"/>
    <col min="3" max="3" width="8.6640625" style="64" customWidth="1"/>
    <col min="4" max="4" width="8.6640625" style="67" customWidth="1"/>
    <col min="5" max="5" width="5.33203125" style="98" customWidth="1"/>
    <col min="6" max="6" width="11.77734375" style="98" customWidth="1"/>
    <col min="7" max="8" width="2.33203125" style="98" customWidth="1"/>
    <col min="9" max="10" width="9" style="23" customWidth="1"/>
    <col min="11" max="11" width="7.109375" style="66" customWidth="1"/>
    <col min="12" max="12" width="11.109375" style="65" customWidth="1"/>
    <col min="13" max="13" width="9.77734375" style="65" customWidth="1"/>
    <col min="14" max="14" width="9.6640625" style="65" customWidth="1"/>
    <col min="15" max="15" width="8.77734375" style="65" customWidth="1"/>
    <col min="16" max="16" width="12.44140625" style="65" customWidth="1"/>
    <col min="17" max="17" width="11.6640625" style="65" customWidth="1"/>
    <col min="18" max="18" width="7.109375" style="65" customWidth="1"/>
    <col min="19" max="19" width="5.44140625" style="64" customWidth="1"/>
    <col min="20" max="20" width="9.33203125" style="73" hidden="1" customWidth="1"/>
    <col min="21" max="21" width="9.33203125" style="73"/>
    <col min="22" max="16384" width="9.33203125" style="22"/>
  </cols>
  <sheetData>
    <row r="1" spans="1:22" ht="45" customHeight="1">
      <c r="I1" s="69"/>
      <c r="J1" s="69"/>
      <c r="K1" s="70"/>
      <c r="L1" s="70"/>
      <c r="M1" s="70"/>
      <c r="N1" s="70"/>
      <c r="O1" s="70"/>
      <c r="P1" s="151" t="s">
        <v>178</v>
      </c>
      <c r="Q1" s="151"/>
      <c r="R1" s="151"/>
      <c r="S1" s="151"/>
    </row>
    <row r="2" spans="1:22" s="9" customFormat="1" ht="45.75" customHeight="1">
      <c r="A2" s="22"/>
      <c r="B2" s="22"/>
      <c r="C2" s="98"/>
      <c r="D2" s="98"/>
      <c r="E2" s="98"/>
      <c r="F2" s="98"/>
      <c r="G2" s="98"/>
      <c r="H2" s="151" t="s">
        <v>184</v>
      </c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</row>
    <row r="3" spans="1:22" ht="12.75" customHeight="1">
      <c r="A3" s="168" t="s">
        <v>75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</row>
    <row r="4" spans="1:22" ht="12" customHeight="1">
      <c r="A4" s="100"/>
      <c r="B4" s="100"/>
      <c r="C4" s="75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</row>
    <row r="5" spans="1:22" ht="15.75" customHeight="1">
      <c r="A5" s="148" t="s">
        <v>16</v>
      </c>
      <c r="B5" s="148" t="s">
        <v>90</v>
      </c>
      <c r="C5" s="175" t="s">
        <v>27</v>
      </c>
      <c r="D5" s="170" t="s">
        <v>26</v>
      </c>
      <c r="E5" s="170" t="s">
        <v>25</v>
      </c>
      <c r="F5" s="170" t="s">
        <v>140</v>
      </c>
      <c r="G5" s="170" t="s">
        <v>141</v>
      </c>
      <c r="H5" s="170" t="s">
        <v>142</v>
      </c>
      <c r="I5" s="171" t="s">
        <v>91</v>
      </c>
      <c r="J5" s="171" t="s">
        <v>24</v>
      </c>
      <c r="K5" s="173" t="s">
        <v>144</v>
      </c>
      <c r="L5" s="155" t="s">
        <v>92</v>
      </c>
      <c r="M5" s="155"/>
      <c r="N5" s="155"/>
      <c r="O5" s="155"/>
      <c r="P5" s="155"/>
      <c r="Q5" s="155"/>
      <c r="R5" s="155"/>
      <c r="S5" s="175" t="s">
        <v>147</v>
      </c>
    </row>
    <row r="6" spans="1:22" ht="18.75" customHeight="1">
      <c r="A6" s="148"/>
      <c r="B6" s="148"/>
      <c r="C6" s="175"/>
      <c r="D6" s="170"/>
      <c r="E6" s="170"/>
      <c r="F6" s="170"/>
      <c r="G6" s="170"/>
      <c r="H6" s="170"/>
      <c r="I6" s="171"/>
      <c r="J6" s="171"/>
      <c r="K6" s="173"/>
      <c r="L6" s="172" t="s">
        <v>152</v>
      </c>
      <c r="M6" s="155" t="s">
        <v>162</v>
      </c>
      <c r="N6" s="155"/>
      <c r="O6" s="155"/>
      <c r="P6" s="155"/>
      <c r="Q6" s="155"/>
      <c r="R6" s="155"/>
      <c r="S6" s="175"/>
    </row>
    <row r="7" spans="1:22" ht="96.75" customHeight="1">
      <c r="A7" s="148"/>
      <c r="B7" s="148"/>
      <c r="C7" s="175"/>
      <c r="D7" s="170"/>
      <c r="E7" s="170"/>
      <c r="F7" s="170"/>
      <c r="G7" s="170"/>
      <c r="H7" s="170"/>
      <c r="I7" s="171"/>
      <c r="J7" s="171"/>
      <c r="K7" s="173"/>
      <c r="L7" s="172"/>
      <c r="M7" s="172" t="s">
        <v>23</v>
      </c>
      <c r="N7" s="172" t="s">
        <v>160</v>
      </c>
      <c r="O7" s="172" t="s">
        <v>161</v>
      </c>
      <c r="P7" s="172" t="s">
        <v>163</v>
      </c>
      <c r="Q7" s="172"/>
      <c r="R7" s="172" t="s">
        <v>22</v>
      </c>
      <c r="S7" s="175"/>
    </row>
    <row r="8" spans="1:22" ht="101.25" customHeight="1">
      <c r="A8" s="148"/>
      <c r="B8" s="148"/>
      <c r="C8" s="175"/>
      <c r="D8" s="170"/>
      <c r="E8" s="170"/>
      <c r="F8" s="170"/>
      <c r="G8" s="170"/>
      <c r="H8" s="170"/>
      <c r="I8" s="171"/>
      <c r="J8" s="171"/>
      <c r="K8" s="173"/>
      <c r="L8" s="172"/>
      <c r="M8" s="172"/>
      <c r="N8" s="172"/>
      <c r="O8" s="172"/>
      <c r="P8" s="121" t="s">
        <v>21</v>
      </c>
      <c r="Q8" s="121" t="s">
        <v>20</v>
      </c>
      <c r="R8" s="172"/>
      <c r="S8" s="175"/>
    </row>
    <row r="9" spans="1:22" ht="15" customHeight="1">
      <c r="A9" s="148"/>
      <c r="B9" s="148"/>
      <c r="C9" s="175"/>
      <c r="D9" s="170"/>
      <c r="E9" s="170"/>
      <c r="F9" s="170"/>
      <c r="G9" s="170"/>
      <c r="H9" s="170"/>
      <c r="I9" s="31" t="s">
        <v>93</v>
      </c>
      <c r="J9" s="31" t="s">
        <v>93</v>
      </c>
      <c r="K9" s="68" t="s">
        <v>94</v>
      </c>
      <c r="L9" s="94" t="s">
        <v>95</v>
      </c>
      <c r="M9" s="94" t="s">
        <v>95</v>
      </c>
      <c r="N9" s="94" t="s">
        <v>95</v>
      </c>
      <c r="O9" s="94" t="s">
        <v>95</v>
      </c>
      <c r="P9" s="94" t="s">
        <v>95</v>
      </c>
      <c r="Q9" s="94" t="s">
        <v>95</v>
      </c>
      <c r="R9" s="94" t="s">
        <v>95</v>
      </c>
      <c r="S9" s="175"/>
    </row>
    <row r="10" spans="1:22" ht="12" customHeight="1">
      <c r="A10" s="68">
        <v>1</v>
      </c>
      <c r="B10" s="68">
        <v>2</v>
      </c>
      <c r="C10" s="76">
        <v>3</v>
      </c>
      <c r="D10" s="68">
        <v>4</v>
      </c>
      <c r="E10" s="68">
        <v>5</v>
      </c>
      <c r="F10" s="68">
        <v>6</v>
      </c>
      <c r="G10" s="68">
        <v>7</v>
      </c>
      <c r="H10" s="68">
        <v>8</v>
      </c>
      <c r="I10" s="68">
        <v>9</v>
      </c>
      <c r="J10" s="68">
        <v>10</v>
      </c>
      <c r="K10" s="68">
        <v>11</v>
      </c>
      <c r="L10" s="68">
        <v>12</v>
      </c>
      <c r="M10" s="68">
        <v>13</v>
      </c>
      <c r="N10" s="68">
        <v>14</v>
      </c>
      <c r="O10" s="68">
        <v>15</v>
      </c>
      <c r="P10" s="68">
        <v>16</v>
      </c>
      <c r="Q10" s="68">
        <v>17</v>
      </c>
      <c r="R10" s="68">
        <v>18</v>
      </c>
      <c r="S10" s="68">
        <v>19</v>
      </c>
    </row>
    <row r="11" spans="1:22" ht="10.5" customHeight="1">
      <c r="A11" s="128" t="s">
        <v>19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128"/>
      <c r="R11" s="128"/>
      <c r="S11" s="128"/>
    </row>
    <row r="12" spans="1:22" ht="9" customHeight="1">
      <c r="A12" s="128" t="s">
        <v>80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74"/>
      <c r="U12" s="74"/>
      <c r="V12" s="73"/>
    </row>
    <row r="13" spans="1:22" ht="9" customHeight="1">
      <c r="A13" s="89">
        <v>1</v>
      </c>
      <c r="B13" s="55" t="s">
        <v>1</v>
      </c>
      <c r="C13" s="49" t="s">
        <v>41</v>
      </c>
      <c r="D13" s="58" t="s">
        <v>40</v>
      </c>
      <c r="E13" s="89" t="s">
        <v>168</v>
      </c>
      <c r="F13" s="89" t="s">
        <v>112</v>
      </c>
      <c r="G13" s="47">
        <v>2</v>
      </c>
      <c r="H13" s="47">
        <v>1</v>
      </c>
      <c r="I13" s="90">
        <v>465</v>
      </c>
      <c r="J13" s="90">
        <v>360</v>
      </c>
      <c r="K13" s="47">
        <v>35</v>
      </c>
      <c r="L13" s="57">
        <f ca="1">'Приложение 2.1'!G15</f>
        <v>1270726.8899999999</v>
      </c>
      <c r="M13" s="90">
        <v>0</v>
      </c>
      <c r="N13" s="90">
        <v>0</v>
      </c>
      <c r="O13" s="90">
        <v>0</v>
      </c>
      <c r="P13" s="90">
        <f t="shared" ref="P13:P19" si="0">L13</f>
        <v>1270726.8899999999</v>
      </c>
      <c r="Q13" s="90">
        <v>0</v>
      </c>
      <c r="R13" s="90">
        <v>0</v>
      </c>
      <c r="S13" s="49" t="s">
        <v>166</v>
      </c>
      <c r="T13" s="44"/>
      <c r="U13" s="45"/>
      <c r="V13" s="73"/>
    </row>
    <row r="14" spans="1:22" ht="9" customHeight="1">
      <c r="A14" s="89">
        <v>2</v>
      </c>
      <c r="B14" s="55" t="s">
        <v>2</v>
      </c>
      <c r="C14" s="49" t="s">
        <v>41</v>
      </c>
      <c r="D14" s="58" t="s">
        <v>40</v>
      </c>
      <c r="E14" s="89" t="s">
        <v>173</v>
      </c>
      <c r="F14" s="89" t="s">
        <v>112</v>
      </c>
      <c r="G14" s="47">
        <v>2</v>
      </c>
      <c r="H14" s="47">
        <v>1</v>
      </c>
      <c r="I14" s="90">
        <v>465</v>
      </c>
      <c r="J14" s="90">
        <v>368</v>
      </c>
      <c r="K14" s="47">
        <v>18</v>
      </c>
      <c r="L14" s="57">
        <f ca="1">'Приложение 2.1'!G16</f>
        <v>1066501.03</v>
      </c>
      <c r="M14" s="90">
        <v>0</v>
      </c>
      <c r="N14" s="90">
        <v>0</v>
      </c>
      <c r="O14" s="90">
        <v>0</v>
      </c>
      <c r="P14" s="90">
        <f t="shared" si="0"/>
        <v>1066501.03</v>
      </c>
      <c r="Q14" s="90">
        <v>0</v>
      </c>
      <c r="R14" s="90">
        <v>0</v>
      </c>
      <c r="S14" s="49" t="s">
        <v>166</v>
      </c>
      <c r="T14" s="44"/>
      <c r="U14" s="45"/>
      <c r="V14" s="73"/>
    </row>
    <row r="15" spans="1:22" ht="9" customHeight="1">
      <c r="A15" s="89">
        <v>3</v>
      </c>
      <c r="B15" s="55" t="s">
        <v>3</v>
      </c>
      <c r="C15" s="49" t="s">
        <v>41</v>
      </c>
      <c r="D15" s="58" t="s">
        <v>40</v>
      </c>
      <c r="E15" s="89" t="s">
        <v>172</v>
      </c>
      <c r="F15" s="89" t="s">
        <v>112</v>
      </c>
      <c r="G15" s="47">
        <v>2</v>
      </c>
      <c r="H15" s="47">
        <v>1</v>
      </c>
      <c r="I15" s="90">
        <v>445.7</v>
      </c>
      <c r="J15" s="90">
        <v>373.1</v>
      </c>
      <c r="K15" s="47">
        <v>14</v>
      </c>
      <c r="L15" s="57">
        <f ca="1">'Приложение 2.1'!G17</f>
        <v>1348545.31</v>
      </c>
      <c r="M15" s="90">
        <v>0</v>
      </c>
      <c r="N15" s="90">
        <v>0</v>
      </c>
      <c r="O15" s="90">
        <v>0</v>
      </c>
      <c r="P15" s="90">
        <f t="shared" si="0"/>
        <v>1348545.31</v>
      </c>
      <c r="Q15" s="90">
        <v>0</v>
      </c>
      <c r="R15" s="90">
        <v>0</v>
      </c>
      <c r="S15" s="49" t="s">
        <v>166</v>
      </c>
      <c r="T15" s="44"/>
      <c r="U15" s="45"/>
      <c r="V15" s="73"/>
    </row>
    <row r="16" spans="1:22" ht="9" customHeight="1">
      <c r="A16" s="89">
        <v>4</v>
      </c>
      <c r="B16" s="55" t="s">
        <v>4</v>
      </c>
      <c r="C16" s="49" t="s">
        <v>41</v>
      </c>
      <c r="D16" s="58" t="s">
        <v>40</v>
      </c>
      <c r="E16" s="89" t="s">
        <v>174</v>
      </c>
      <c r="F16" s="89" t="s">
        <v>112</v>
      </c>
      <c r="G16" s="47">
        <v>2</v>
      </c>
      <c r="H16" s="47">
        <v>1</v>
      </c>
      <c r="I16" s="90">
        <v>356.9</v>
      </c>
      <c r="J16" s="90">
        <v>327.7</v>
      </c>
      <c r="K16" s="47">
        <v>13</v>
      </c>
      <c r="L16" s="57">
        <f ca="1">'Приложение 2.1'!G18</f>
        <v>736090.8</v>
      </c>
      <c r="M16" s="90">
        <v>0</v>
      </c>
      <c r="N16" s="90">
        <v>0</v>
      </c>
      <c r="O16" s="90">
        <v>0</v>
      </c>
      <c r="P16" s="90">
        <f t="shared" si="0"/>
        <v>736090.8</v>
      </c>
      <c r="Q16" s="90">
        <v>0</v>
      </c>
      <c r="R16" s="90">
        <v>0</v>
      </c>
      <c r="S16" s="49" t="s">
        <v>166</v>
      </c>
      <c r="T16" s="44"/>
      <c r="U16" s="45"/>
      <c r="V16" s="73"/>
    </row>
    <row r="17" spans="1:22" ht="9" customHeight="1">
      <c r="A17" s="89">
        <v>5</v>
      </c>
      <c r="B17" s="55" t="s">
        <v>5</v>
      </c>
      <c r="C17" s="49" t="s">
        <v>41</v>
      </c>
      <c r="D17" s="58" t="s">
        <v>40</v>
      </c>
      <c r="E17" s="89" t="s">
        <v>0</v>
      </c>
      <c r="F17" s="89" t="s">
        <v>112</v>
      </c>
      <c r="G17" s="47">
        <v>1</v>
      </c>
      <c r="H17" s="47">
        <v>1</v>
      </c>
      <c r="I17" s="90">
        <v>146.5</v>
      </c>
      <c r="J17" s="90">
        <v>136.6</v>
      </c>
      <c r="K17" s="47">
        <v>8</v>
      </c>
      <c r="L17" s="57">
        <f ca="1">'Приложение 2.1'!G19</f>
        <v>896406.9</v>
      </c>
      <c r="M17" s="90">
        <v>0</v>
      </c>
      <c r="N17" s="90">
        <v>0</v>
      </c>
      <c r="O17" s="90">
        <v>0</v>
      </c>
      <c r="P17" s="90">
        <f t="shared" si="0"/>
        <v>896406.9</v>
      </c>
      <c r="Q17" s="90">
        <v>0</v>
      </c>
      <c r="R17" s="90">
        <v>0</v>
      </c>
      <c r="S17" s="49" t="s">
        <v>166</v>
      </c>
      <c r="T17" s="44"/>
      <c r="U17" s="45"/>
      <c r="V17" s="73"/>
    </row>
    <row r="18" spans="1:22" ht="9" customHeight="1">
      <c r="A18" s="89">
        <v>6</v>
      </c>
      <c r="B18" s="55" t="s">
        <v>6</v>
      </c>
      <c r="C18" s="49" t="s">
        <v>41</v>
      </c>
      <c r="D18" s="58" t="s">
        <v>40</v>
      </c>
      <c r="E18" s="89" t="s">
        <v>173</v>
      </c>
      <c r="F18" s="89" t="s">
        <v>112</v>
      </c>
      <c r="G18" s="47">
        <v>1</v>
      </c>
      <c r="H18" s="47">
        <v>2</v>
      </c>
      <c r="I18" s="90">
        <v>390.4</v>
      </c>
      <c r="J18" s="90">
        <v>340.4</v>
      </c>
      <c r="K18" s="47">
        <v>20</v>
      </c>
      <c r="L18" s="57">
        <f ca="1">'Приложение 2.1'!G20</f>
        <v>860604.41</v>
      </c>
      <c r="M18" s="90">
        <v>0</v>
      </c>
      <c r="N18" s="90">
        <v>0</v>
      </c>
      <c r="O18" s="90">
        <v>0</v>
      </c>
      <c r="P18" s="90">
        <f t="shared" si="0"/>
        <v>860604.41</v>
      </c>
      <c r="Q18" s="90">
        <v>0</v>
      </c>
      <c r="R18" s="90">
        <v>0</v>
      </c>
      <c r="S18" s="49" t="s">
        <v>166</v>
      </c>
      <c r="T18" s="44"/>
      <c r="U18" s="45"/>
      <c r="V18" s="73"/>
    </row>
    <row r="19" spans="1:22" ht="9" customHeight="1">
      <c r="A19" s="89">
        <v>7</v>
      </c>
      <c r="B19" s="55" t="s">
        <v>7</v>
      </c>
      <c r="C19" s="49" t="s">
        <v>41</v>
      </c>
      <c r="D19" s="89" t="s">
        <v>40</v>
      </c>
      <c r="E19" s="89" t="s">
        <v>171</v>
      </c>
      <c r="F19" s="89" t="s">
        <v>112</v>
      </c>
      <c r="G19" s="47">
        <v>2</v>
      </c>
      <c r="H19" s="47">
        <v>1</v>
      </c>
      <c r="I19" s="90">
        <v>731.52</v>
      </c>
      <c r="J19" s="90">
        <v>601.9</v>
      </c>
      <c r="K19" s="47">
        <v>56</v>
      </c>
      <c r="L19" s="57">
        <f ca="1">'Приложение 2.1'!G21</f>
        <v>1217200.1299999999</v>
      </c>
      <c r="M19" s="90">
        <v>0</v>
      </c>
      <c r="N19" s="90">
        <v>0</v>
      </c>
      <c r="O19" s="90">
        <v>0</v>
      </c>
      <c r="P19" s="90">
        <f t="shared" si="0"/>
        <v>1217200.1299999999</v>
      </c>
      <c r="Q19" s="90">
        <v>0</v>
      </c>
      <c r="R19" s="90">
        <v>0</v>
      </c>
      <c r="S19" s="49" t="s">
        <v>166</v>
      </c>
      <c r="T19" s="44"/>
      <c r="U19" s="45"/>
      <c r="V19" s="73"/>
    </row>
    <row r="20" spans="1:22" ht="39.75" customHeight="1">
      <c r="A20" s="174" t="s">
        <v>81</v>
      </c>
      <c r="B20" s="174"/>
      <c r="C20" s="49"/>
      <c r="D20" s="88"/>
      <c r="E20" s="52" t="s">
        <v>150</v>
      </c>
      <c r="F20" s="52" t="s">
        <v>150</v>
      </c>
      <c r="G20" s="52" t="s">
        <v>150</v>
      </c>
      <c r="H20" s="52" t="s">
        <v>150</v>
      </c>
      <c r="I20" s="78">
        <f>SUM(I13:I19)</f>
        <v>3001.02</v>
      </c>
      <c r="J20" s="78">
        <f t="shared" ref="J20:R20" si="1">SUM(J13:J19)</f>
        <v>2507.6999999999998</v>
      </c>
      <c r="K20" s="50">
        <f t="shared" si="1"/>
        <v>164</v>
      </c>
      <c r="L20" s="78">
        <f t="shared" si="1"/>
        <v>7396075.4700000007</v>
      </c>
      <c r="M20" s="78">
        <f t="shared" si="1"/>
        <v>0</v>
      </c>
      <c r="N20" s="78">
        <f t="shared" si="1"/>
        <v>0</v>
      </c>
      <c r="O20" s="78">
        <f t="shared" si="1"/>
        <v>0</v>
      </c>
      <c r="P20" s="78">
        <f t="shared" si="1"/>
        <v>7396075.4700000007</v>
      </c>
      <c r="Q20" s="78">
        <f t="shared" si="1"/>
        <v>0</v>
      </c>
      <c r="R20" s="78">
        <f t="shared" si="1"/>
        <v>0</v>
      </c>
      <c r="S20" s="78"/>
      <c r="T20" s="44"/>
      <c r="U20" s="45"/>
      <c r="V20" s="73"/>
    </row>
    <row r="21" spans="1:22" ht="17.25" customHeight="1">
      <c r="A21" s="128" t="s">
        <v>15</v>
      </c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46"/>
      <c r="U21" s="46"/>
      <c r="V21" s="73"/>
    </row>
    <row r="22" spans="1:22" ht="9" customHeight="1">
      <c r="A22" s="128" t="s">
        <v>80</v>
      </c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74"/>
      <c r="U22" s="74"/>
      <c r="V22" s="73"/>
    </row>
    <row r="23" spans="1:22" ht="9" customHeight="1">
      <c r="A23" s="89">
        <v>1</v>
      </c>
      <c r="B23" s="55" t="s">
        <v>8</v>
      </c>
      <c r="C23" s="49" t="s">
        <v>41</v>
      </c>
      <c r="D23" s="58" t="s">
        <v>40</v>
      </c>
      <c r="E23" s="89" t="s">
        <v>129</v>
      </c>
      <c r="F23" s="89" t="s">
        <v>112</v>
      </c>
      <c r="G23" s="47">
        <v>2</v>
      </c>
      <c r="H23" s="47">
        <v>1</v>
      </c>
      <c r="I23" s="90">
        <v>317.7</v>
      </c>
      <c r="J23" s="90">
        <v>295.3</v>
      </c>
      <c r="K23" s="47">
        <v>9</v>
      </c>
      <c r="L23" s="57">
        <f ca="1">'Приложение 2.1'!G25</f>
        <v>1228062.68</v>
      </c>
      <c r="M23" s="90">
        <v>0</v>
      </c>
      <c r="N23" s="90">
        <v>0</v>
      </c>
      <c r="O23" s="90">
        <v>0</v>
      </c>
      <c r="P23" s="90">
        <f t="shared" ref="P23:P28" si="2">L23</f>
        <v>1228062.68</v>
      </c>
      <c r="Q23" s="90">
        <v>0</v>
      </c>
      <c r="R23" s="90">
        <v>0</v>
      </c>
      <c r="S23" s="49" t="s">
        <v>167</v>
      </c>
      <c r="T23" s="44"/>
      <c r="U23" s="45"/>
      <c r="V23" s="73"/>
    </row>
    <row r="24" spans="1:22" ht="9" customHeight="1">
      <c r="A24" s="89">
        <v>2</v>
      </c>
      <c r="B24" s="55" t="s">
        <v>9</v>
      </c>
      <c r="C24" s="49" t="s">
        <v>41</v>
      </c>
      <c r="D24" s="58" t="s">
        <v>40</v>
      </c>
      <c r="E24" s="89" t="s">
        <v>169</v>
      </c>
      <c r="F24" s="89" t="s">
        <v>112</v>
      </c>
      <c r="G24" s="47">
        <v>2</v>
      </c>
      <c r="H24" s="47">
        <v>3</v>
      </c>
      <c r="I24" s="90">
        <v>1608.8</v>
      </c>
      <c r="J24" s="90">
        <v>1489.1</v>
      </c>
      <c r="K24" s="89">
        <v>60</v>
      </c>
      <c r="L24" s="57">
        <f ca="1">'Приложение 2.1'!G26</f>
        <v>3129577.05</v>
      </c>
      <c r="M24" s="90">
        <v>0</v>
      </c>
      <c r="N24" s="90">
        <v>0</v>
      </c>
      <c r="O24" s="90">
        <v>0</v>
      </c>
      <c r="P24" s="90">
        <f t="shared" si="2"/>
        <v>3129577.05</v>
      </c>
      <c r="Q24" s="90">
        <v>0</v>
      </c>
      <c r="R24" s="90">
        <v>0</v>
      </c>
      <c r="S24" s="49" t="s">
        <v>167</v>
      </c>
      <c r="T24" s="44"/>
      <c r="U24" s="45"/>
      <c r="V24" s="73"/>
    </row>
    <row r="25" spans="1:22" ht="9" customHeight="1">
      <c r="A25" s="89">
        <v>3</v>
      </c>
      <c r="B25" s="55" t="s">
        <v>10</v>
      </c>
      <c r="C25" s="49" t="s">
        <v>41</v>
      </c>
      <c r="D25" s="58" t="s">
        <v>40</v>
      </c>
      <c r="E25" s="89" t="s">
        <v>169</v>
      </c>
      <c r="F25" s="89" t="s">
        <v>112</v>
      </c>
      <c r="G25" s="47">
        <v>2</v>
      </c>
      <c r="H25" s="47">
        <v>2</v>
      </c>
      <c r="I25" s="90">
        <v>685.5</v>
      </c>
      <c r="J25" s="90">
        <v>476.5</v>
      </c>
      <c r="K25" s="47">
        <v>34</v>
      </c>
      <c r="L25" s="57">
        <f ca="1">'Приложение 2.1'!G27</f>
        <v>1841636.2</v>
      </c>
      <c r="M25" s="90">
        <v>0</v>
      </c>
      <c r="N25" s="90">
        <v>0</v>
      </c>
      <c r="O25" s="90">
        <v>0</v>
      </c>
      <c r="P25" s="90">
        <f t="shared" si="2"/>
        <v>1841636.2</v>
      </c>
      <c r="Q25" s="90">
        <v>0</v>
      </c>
      <c r="R25" s="90">
        <v>0</v>
      </c>
      <c r="S25" s="49" t="s">
        <v>167</v>
      </c>
      <c r="T25" s="44"/>
      <c r="U25" s="45"/>
      <c r="V25" s="73"/>
    </row>
    <row r="26" spans="1:22" ht="9" customHeight="1">
      <c r="A26" s="89">
        <v>4</v>
      </c>
      <c r="B26" s="55" t="s">
        <v>11</v>
      </c>
      <c r="C26" s="49" t="s">
        <v>41</v>
      </c>
      <c r="D26" s="58" t="s">
        <v>40</v>
      </c>
      <c r="E26" s="89" t="s">
        <v>170</v>
      </c>
      <c r="F26" s="89" t="s">
        <v>112</v>
      </c>
      <c r="G26" s="47">
        <v>2</v>
      </c>
      <c r="H26" s="47">
        <v>2</v>
      </c>
      <c r="I26" s="90">
        <v>1209.9000000000001</v>
      </c>
      <c r="J26" s="90">
        <v>975.4</v>
      </c>
      <c r="K26" s="47">
        <v>73</v>
      </c>
      <c r="L26" s="57">
        <f ca="1">'Приложение 2.1'!G28</f>
        <v>2894559.92</v>
      </c>
      <c r="M26" s="90">
        <v>0</v>
      </c>
      <c r="N26" s="90">
        <v>0</v>
      </c>
      <c r="O26" s="90">
        <v>0</v>
      </c>
      <c r="P26" s="90">
        <f t="shared" si="2"/>
        <v>2894559.92</v>
      </c>
      <c r="Q26" s="90">
        <v>0</v>
      </c>
      <c r="R26" s="90">
        <v>0</v>
      </c>
      <c r="S26" s="49" t="s">
        <v>167</v>
      </c>
      <c r="T26" s="44"/>
      <c r="U26" s="45"/>
      <c r="V26" s="73"/>
    </row>
    <row r="27" spans="1:22" ht="9" customHeight="1">
      <c r="A27" s="89">
        <v>5</v>
      </c>
      <c r="B27" s="55" t="s">
        <v>12</v>
      </c>
      <c r="C27" s="49" t="s">
        <v>41</v>
      </c>
      <c r="D27" s="58" t="s">
        <v>40</v>
      </c>
      <c r="E27" s="89" t="s">
        <v>133</v>
      </c>
      <c r="F27" s="89" t="s">
        <v>112</v>
      </c>
      <c r="G27" s="47">
        <v>2</v>
      </c>
      <c r="H27" s="47">
        <v>1</v>
      </c>
      <c r="I27" s="90">
        <v>318.2</v>
      </c>
      <c r="J27" s="90">
        <v>297.60000000000002</v>
      </c>
      <c r="K27" s="47">
        <v>11</v>
      </c>
      <c r="L27" s="57">
        <f ca="1">'Приложение 2.1'!G29</f>
        <v>1123932.93</v>
      </c>
      <c r="M27" s="90">
        <v>0</v>
      </c>
      <c r="N27" s="90">
        <v>0</v>
      </c>
      <c r="O27" s="90">
        <v>0</v>
      </c>
      <c r="P27" s="90">
        <f t="shared" si="2"/>
        <v>1123932.93</v>
      </c>
      <c r="Q27" s="90">
        <v>0</v>
      </c>
      <c r="R27" s="90">
        <v>0</v>
      </c>
      <c r="S27" s="49" t="s">
        <v>167</v>
      </c>
      <c r="T27" s="44"/>
      <c r="U27" s="45"/>
      <c r="V27" s="73"/>
    </row>
    <row r="28" spans="1:22" ht="9" customHeight="1">
      <c r="A28" s="89">
        <v>6</v>
      </c>
      <c r="B28" s="55" t="s">
        <v>78</v>
      </c>
      <c r="C28" s="49" t="s">
        <v>41</v>
      </c>
      <c r="D28" s="58" t="s">
        <v>40</v>
      </c>
      <c r="E28" s="89">
        <v>2000</v>
      </c>
      <c r="F28" s="89" t="s">
        <v>113</v>
      </c>
      <c r="G28" s="47">
        <v>5</v>
      </c>
      <c r="H28" s="47">
        <v>6</v>
      </c>
      <c r="I28" s="90">
        <v>4562.6499999999996</v>
      </c>
      <c r="J28" s="90">
        <v>4171.1499999999996</v>
      </c>
      <c r="K28" s="47">
        <v>126</v>
      </c>
      <c r="L28" s="57">
        <f ca="1">'Приложение 2.1'!G30</f>
        <v>3735413.78</v>
      </c>
      <c r="M28" s="90">
        <v>0</v>
      </c>
      <c r="N28" s="90">
        <v>0</v>
      </c>
      <c r="O28" s="90">
        <v>0</v>
      </c>
      <c r="P28" s="90">
        <f t="shared" si="2"/>
        <v>3735413.78</v>
      </c>
      <c r="Q28" s="90">
        <v>0</v>
      </c>
      <c r="R28" s="90">
        <v>0</v>
      </c>
      <c r="S28" s="49" t="s">
        <v>167</v>
      </c>
      <c r="T28" s="44"/>
      <c r="U28" s="45"/>
      <c r="V28" s="73"/>
    </row>
    <row r="29" spans="1:22" ht="24" customHeight="1">
      <c r="A29" s="174" t="s">
        <v>81</v>
      </c>
      <c r="B29" s="174"/>
      <c r="C29" s="49"/>
      <c r="D29" s="88"/>
      <c r="E29" s="52" t="s">
        <v>150</v>
      </c>
      <c r="F29" s="52" t="s">
        <v>150</v>
      </c>
      <c r="G29" s="52" t="s">
        <v>150</v>
      </c>
      <c r="H29" s="52" t="s">
        <v>150</v>
      </c>
      <c r="I29" s="78">
        <f>SUM(I23:I28)</f>
        <v>8702.75</v>
      </c>
      <c r="J29" s="78">
        <f t="shared" ref="J29:R29" si="3">SUM(J23:J28)</f>
        <v>7705.0499999999993</v>
      </c>
      <c r="K29" s="47">
        <f t="shared" si="3"/>
        <v>313</v>
      </c>
      <c r="L29" s="78">
        <f t="shared" si="3"/>
        <v>13953182.559999999</v>
      </c>
      <c r="M29" s="78">
        <f t="shared" si="3"/>
        <v>0</v>
      </c>
      <c r="N29" s="78">
        <f t="shared" si="3"/>
        <v>0</v>
      </c>
      <c r="O29" s="78">
        <f t="shared" si="3"/>
        <v>0</v>
      </c>
      <c r="P29" s="78">
        <f t="shared" si="3"/>
        <v>13953182.559999999</v>
      </c>
      <c r="Q29" s="78">
        <f t="shared" si="3"/>
        <v>0</v>
      </c>
      <c r="R29" s="78">
        <f t="shared" si="3"/>
        <v>0</v>
      </c>
      <c r="S29" s="90"/>
      <c r="T29" s="44"/>
      <c r="U29" s="45"/>
      <c r="V29" s="73"/>
    </row>
    <row r="30" spans="1:22" ht="9" customHeight="1">
      <c r="V30" s="73"/>
    </row>
    <row r="31" spans="1:22" ht="27.75" customHeight="1">
      <c r="V31" s="73"/>
    </row>
  </sheetData>
  <sheetProtection selectLockedCells="1" selectUnlockedCells="1"/>
  <autoFilter ref="A10:V29"/>
  <mergeCells count="29">
    <mergeCell ref="A12:S12"/>
    <mergeCell ref="S5:S9"/>
    <mergeCell ref="A29:B29"/>
    <mergeCell ref="A22:S22"/>
    <mergeCell ref="M7:M8"/>
    <mergeCell ref="N7:N8"/>
    <mergeCell ref="O7:O8"/>
    <mergeCell ref="L6:L8"/>
    <mergeCell ref="A11:S11"/>
    <mergeCell ref="B5:B9"/>
    <mergeCell ref="A21:S21"/>
    <mergeCell ref="R7:R8"/>
    <mergeCell ref="P7:Q7"/>
    <mergeCell ref="K5:K8"/>
    <mergeCell ref="H5:H9"/>
    <mergeCell ref="A20:B20"/>
    <mergeCell ref="D5:D9"/>
    <mergeCell ref="F5:F9"/>
    <mergeCell ref="G5:G9"/>
    <mergeCell ref="C5:C9"/>
    <mergeCell ref="P1:S1"/>
    <mergeCell ref="H2:S2"/>
    <mergeCell ref="L5:R5"/>
    <mergeCell ref="M6:R6"/>
    <mergeCell ref="A3:S3"/>
    <mergeCell ref="A5:A9"/>
    <mergeCell ref="E5:E9"/>
    <mergeCell ref="I5:I8"/>
    <mergeCell ref="J5:J8"/>
  </mergeCells>
  <phoneticPr fontId="0" type="noConversion"/>
  <pageMargins left="0" right="0" top="0" bottom="0" header="1.1023622047244095" footer="0.19685039370078741"/>
  <pageSetup paperSize="9" scale="88" fitToHeight="0" orientation="landscape" useFirstPageNumber="1" r:id="rId1"/>
  <headerFooter alignWithMargins="0">
    <oddFooter>&amp;C&amp;"Arial Narrow,обычный"&amp;7&amp;P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D33"/>
  <sheetViews>
    <sheetView view="pageBreakPreview" topLeftCell="V1" zoomScaleNormal="120" zoomScaleSheetLayoutView="100" workbookViewId="0">
      <selection activeCell="AB2" sqref="AB2:AL2"/>
    </sheetView>
  </sheetViews>
  <sheetFormatPr defaultColWidth="9.33203125" defaultRowHeight="13.2"/>
  <cols>
    <col min="1" max="1" width="4.109375" style="9" customWidth="1"/>
    <col min="2" max="2" width="40.44140625" style="9" customWidth="1"/>
    <col min="3" max="3" width="10.44140625" style="9" hidden="1" customWidth="1"/>
    <col min="4" max="4" width="9.44140625" style="9" hidden="1" customWidth="1"/>
    <col min="5" max="5" width="11.6640625" style="7" hidden="1" customWidth="1"/>
    <col min="6" max="6" width="9.6640625" style="7" hidden="1" customWidth="1"/>
    <col min="7" max="7" width="12.44140625" style="7" customWidth="1"/>
    <col min="8" max="8" width="10.109375" style="7" customWidth="1"/>
    <col min="9" max="9" width="14.44140625" style="7" customWidth="1"/>
    <col min="10" max="10" width="7.6640625" style="7" hidden="1" customWidth="1"/>
    <col min="11" max="11" width="10.109375" style="7" customWidth="1"/>
    <col min="12" max="12" width="8" style="7" hidden="1" customWidth="1"/>
    <col min="13" max="13" width="8.44140625" style="7" customWidth="1"/>
    <col min="14" max="14" width="6.44140625" style="7" hidden="1" customWidth="1"/>
    <col min="15" max="15" width="9" style="7" customWidth="1"/>
    <col min="16" max="16" width="7" style="7" hidden="1" customWidth="1"/>
    <col min="17" max="17" width="8.44140625" style="7" customWidth="1"/>
    <col min="18" max="18" width="6.33203125" style="7" hidden="1" customWidth="1"/>
    <col min="19" max="19" width="9.77734375" style="7" customWidth="1"/>
    <col min="20" max="20" width="3.33203125" style="80" customWidth="1"/>
    <col min="21" max="21" width="10" style="10" customWidth="1"/>
    <col min="22" max="22" width="8.109375" style="10" customWidth="1"/>
    <col min="23" max="23" width="7.77734375" style="7" customWidth="1"/>
    <col min="24" max="24" width="11.33203125" style="7" customWidth="1"/>
    <col min="25" max="25" width="6.33203125" style="10" customWidth="1"/>
    <col min="26" max="26" width="10.44140625" style="10" customWidth="1"/>
    <col min="27" max="27" width="7.33203125" style="10" customWidth="1"/>
    <col min="28" max="28" width="9.6640625" style="10" customWidth="1"/>
    <col min="29" max="29" width="4.33203125" style="10" customWidth="1"/>
    <col min="30" max="30" width="3.77734375" style="10" customWidth="1"/>
    <col min="31" max="31" width="4" style="10" customWidth="1"/>
    <col min="32" max="32" width="3.77734375" style="10" customWidth="1"/>
    <col min="33" max="34" width="4.44140625" style="10" customWidth="1"/>
    <col min="35" max="35" width="10.33203125" style="10" customWidth="1"/>
    <col min="36" max="36" width="9.77734375" style="10" customWidth="1"/>
    <col min="37" max="37" width="9.6640625" style="10" customWidth="1"/>
    <col min="38" max="38" width="7.6640625" style="10" customWidth="1"/>
    <col min="39" max="39" width="12" style="9" hidden="1" customWidth="1"/>
    <col min="40" max="40" width="8.33203125" style="65" hidden="1" customWidth="1"/>
    <col min="41" max="41" width="13.6640625" style="65" hidden="1" customWidth="1"/>
    <col min="42" max="46" width="14" style="65" hidden="1" customWidth="1"/>
    <col min="47" max="47" width="9.44140625" style="65" hidden="1" customWidth="1"/>
    <col min="48" max="48" width="9" style="65" hidden="1" customWidth="1"/>
    <col min="49" max="49" width="8.44140625" style="65" hidden="1" customWidth="1"/>
    <col min="50" max="51" width="14" style="65" hidden="1" customWidth="1"/>
    <col min="52" max="52" width="8.33203125" style="65" hidden="1" customWidth="1"/>
    <col min="53" max="53" width="8.6640625" style="65" hidden="1" customWidth="1"/>
    <col min="54" max="57" width="9.44140625" style="9" hidden="1" customWidth="1"/>
    <col min="58" max="58" width="10" style="9" hidden="1" customWidth="1"/>
    <col min="59" max="63" width="9.44140625" style="9" hidden="1" customWidth="1"/>
    <col min="64" max="76" width="9.33203125" style="9" hidden="1" customWidth="1"/>
    <col min="77" max="77" width="9.33203125" style="120" hidden="1" customWidth="1"/>
    <col min="78" max="78" width="9.44140625" style="120" hidden="1" customWidth="1"/>
    <col min="79" max="79" width="10.6640625" style="9" hidden="1" customWidth="1"/>
    <col min="80" max="82" width="9.33203125" style="9" hidden="1" customWidth="1"/>
    <col min="83" max="83" width="9.33203125" style="9" customWidth="1"/>
    <col min="84" max="16384" width="9.33203125" style="9"/>
  </cols>
  <sheetData>
    <row r="1" spans="1:81" s="22" customFormat="1" ht="47.25" customHeight="1">
      <c r="B1" s="99"/>
      <c r="C1" s="67"/>
      <c r="D1" s="67"/>
      <c r="E1" s="98"/>
      <c r="F1" s="98"/>
      <c r="G1" s="111"/>
      <c r="H1" s="65"/>
      <c r="I1" s="65"/>
      <c r="J1" s="98"/>
      <c r="K1" s="98"/>
      <c r="L1" s="98"/>
      <c r="M1" s="98"/>
      <c r="N1" s="98"/>
      <c r="O1" s="98"/>
      <c r="P1" s="98"/>
      <c r="Q1" s="98"/>
      <c r="R1" s="98"/>
      <c r="S1" s="98"/>
      <c r="T1" s="66"/>
      <c r="U1" s="69"/>
      <c r="V1" s="69"/>
      <c r="W1" s="69"/>
      <c r="Y1" s="70"/>
      <c r="Z1" s="70"/>
      <c r="AB1" s="70"/>
      <c r="AC1" s="70"/>
      <c r="AD1" s="70"/>
      <c r="AE1" s="70"/>
      <c r="AF1" s="70"/>
      <c r="AG1" s="70"/>
      <c r="AH1" s="70"/>
      <c r="AI1" s="151" t="s">
        <v>179</v>
      </c>
      <c r="AJ1" s="151"/>
      <c r="AK1" s="151"/>
      <c r="AL1" s="151"/>
      <c r="BD1" s="125"/>
      <c r="BE1" s="214"/>
      <c r="BF1" s="214"/>
      <c r="BG1" s="214"/>
      <c r="BH1" s="214"/>
      <c r="BI1" s="214"/>
      <c r="BJ1" s="214"/>
      <c r="BK1" s="214"/>
      <c r="BY1" s="73"/>
      <c r="BZ1" s="73"/>
    </row>
    <row r="2" spans="1:81" s="116" customFormat="1" ht="45.75" customHeight="1">
      <c r="AB2" s="151" t="s">
        <v>185</v>
      </c>
      <c r="AC2" s="151"/>
      <c r="AD2" s="151"/>
      <c r="AE2" s="151"/>
      <c r="AF2" s="151"/>
      <c r="AG2" s="151"/>
      <c r="AH2" s="151"/>
      <c r="AI2" s="151"/>
      <c r="AJ2" s="151"/>
      <c r="AK2" s="151"/>
      <c r="AL2" s="151"/>
    </row>
    <row r="3" spans="1:81" s="22" customFormat="1" ht="12.75" customHeight="1">
      <c r="A3" s="114"/>
      <c r="B3" s="99"/>
      <c r="C3" s="114"/>
      <c r="D3" s="114"/>
      <c r="E3" s="114"/>
      <c r="F3" s="114"/>
      <c r="G3" s="115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4"/>
      <c r="AL3" s="114"/>
      <c r="BY3" s="73"/>
      <c r="BZ3" s="73"/>
    </row>
    <row r="4" spans="1:81" s="22" customFormat="1" ht="12" customHeight="1">
      <c r="A4" s="133" t="s">
        <v>76</v>
      </c>
      <c r="B4" s="133"/>
      <c r="C4" s="213"/>
      <c r="D4" s="213"/>
      <c r="E4" s="213"/>
      <c r="F4" s="213"/>
      <c r="G4" s="13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13"/>
      <c r="Y4" s="213"/>
      <c r="Z4" s="213"/>
      <c r="AA4" s="213"/>
      <c r="AB4" s="213"/>
      <c r="AC4" s="213"/>
      <c r="AD4" s="213"/>
      <c r="AE4" s="213"/>
      <c r="AF4" s="213"/>
      <c r="AG4" s="213"/>
      <c r="AH4" s="213"/>
      <c r="AI4" s="213"/>
      <c r="AJ4" s="133"/>
      <c r="AK4" s="133"/>
      <c r="AL4" s="213"/>
      <c r="BY4" s="73"/>
      <c r="BZ4" s="73"/>
    </row>
    <row r="5" spans="1:81" s="22" customFormat="1" ht="12" customHeight="1">
      <c r="A5" s="100"/>
      <c r="B5" s="100"/>
      <c r="C5" s="100"/>
      <c r="D5" s="100"/>
      <c r="E5" s="100"/>
      <c r="F5" s="100"/>
      <c r="G5" s="113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79"/>
      <c r="U5" s="100"/>
      <c r="V5" s="100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N5" s="100"/>
      <c r="AO5" s="100"/>
      <c r="AP5" s="100"/>
      <c r="AQ5" s="100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Y5" s="101"/>
      <c r="BZ5" s="101"/>
    </row>
    <row r="6" spans="1:81" ht="21" customHeight="1">
      <c r="A6" s="159" t="s">
        <v>16</v>
      </c>
      <c r="B6" s="159" t="s">
        <v>90</v>
      </c>
      <c r="C6" s="202" t="s">
        <v>24</v>
      </c>
      <c r="D6" s="202" t="s">
        <v>42</v>
      </c>
      <c r="E6" s="122"/>
      <c r="F6" s="122"/>
      <c r="G6" s="176" t="s">
        <v>114</v>
      </c>
      <c r="H6" s="148" t="s">
        <v>154</v>
      </c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61" t="s">
        <v>115</v>
      </c>
      <c r="AF6" s="162"/>
      <c r="AG6" s="162"/>
      <c r="AH6" s="162"/>
      <c r="AI6" s="162"/>
      <c r="AJ6" s="162"/>
      <c r="AK6" s="162"/>
      <c r="AL6" s="163"/>
      <c r="AN6" s="196" t="s">
        <v>28</v>
      </c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8"/>
      <c r="AZ6" s="155" t="s">
        <v>43</v>
      </c>
      <c r="BA6" s="155"/>
      <c r="BB6" s="155"/>
      <c r="BC6" s="155"/>
      <c r="BD6" s="155"/>
      <c r="BE6" s="155"/>
      <c r="BF6" s="155"/>
      <c r="BG6" s="155"/>
      <c r="BH6" s="155"/>
      <c r="BI6" s="155"/>
      <c r="BJ6" s="155"/>
      <c r="BK6" s="155"/>
      <c r="BL6" s="155" t="s">
        <v>59</v>
      </c>
      <c r="BM6" s="155"/>
      <c r="BN6" s="155"/>
      <c r="BO6" s="155"/>
      <c r="BP6" s="155"/>
      <c r="BQ6" s="155"/>
      <c r="BR6" s="155"/>
      <c r="BS6" s="155"/>
      <c r="BT6" s="155"/>
      <c r="BU6" s="155"/>
      <c r="BV6" s="155"/>
      <c r="BW6" s="155"/>
      <c r="BY6" s="177" t="s">
        <v>61</v>
      </c>
      <c r="BZ6" s="177" t="s">
        <v>62</v>
      </c>
      <c r="CA6" s="155" t="s">
        <v>63</v>
      </c>
      <c r="CB6" s="155" t="s">
        <v>64</v>
      </c>
      <c r="CC6" s="155" t="s">
        <v>65</v>
      </c>
    </row>
    <row r="7" spans="1:81" ht="21" customHeight="1">
      <c r="A7" s="185"/>
      <c r="B7" s="185"/>
      <c r="C7" s="203"/>
      <c r="D7" s="203"/>
      <c r="E7" s="123"/>
      <c r="F7" s="123"/>
      <c r="G7" s="177"/>
      <c r="H7" s="161" t="s">
        <v>29</v>
      </c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3"/>
      <c r="T7" s="186" t="s">
        <v>117</v>
      </c>
      <c r="U7" s="187"/>
      <c r="V7" s="186" t="s">
        <v>118</v>
      </c>
      <c r="W7" s="199"/>
      <c r="X7" s="200"/>
      <c r="Y7" s="186" t="s">
        <v>119</v>
      </c>
      <c r="Z7" s="187"/>
      <c r="AA7" s="186" t="s">
        <v>120</v>
      </c>
      <c r="AB7" s="187"/>
      <c r="AC7" s="186" t="s">
        <v>121</v>
      </c>
      <c r="AD7" s="187"/>
      <c r="AE7" s="194" t="s">
        <v>84</v>
      </c>
      <c r="AF7" s="187"/>
      <c r="AG7" s="194" t="s">
        <v>30</v>
      </c>
      <c r="AH7" s="187"/>
      <c r="AI7" s="192" t="s">
        <v>31</v>
      </c>
      <c r="AJ7" s="192" t="s">
        <v>32</v>
      </c>
      <c r="AK7" s="192" t="s">
        <v>33</v>
      </c>
      <c r="AL7" s="192" t="s">
        <v>87</v>
      </c>
      <c r="AN7" s="205" t="s">
        <v>44</v>
      </c>
      <c r="AO7" s="205" t="s">
        <v>45</v>
      </c>
      <c r="AP7" s="205" t="s">
        <v>46</v>
      </c>
      <c r="AQ7" s="205" t="s">
        <v>47</v>
      </c>
      <c r="AR7" s="205" t="s">
        <v>48</v>
      </c>
      <c r="AS7" s="205" t="s">
        <v>49</v>
      </c>
      <c r="AT7" s="205" t="s">
        <v>50</v>
      </c>
      <c r="AU7" s="205" t="s">
        <v>51</v>
      </c>
      <c r="AV7" s="205" t="s">
        <v>52</v>
      </c>
      <c r="AW7" s="205" t="s">
        <v>53</v>
      </c>
      <c r="AX7" s="205" t="s">
        <v>54</v>
      </c>
      <c r="AY7" s="205" t="s">
        <v>55</v>
      </c>
      <c r="AZ7" s="205" t="s">
        <v>44</v>
      </c>
      <c r="BA7" s="205" t="s">
        <v>45</v>
      </c>
      <c r="BB7" s="205" t="s">
        <v>46</v>
      </c>
      <c r="BC7" s="205" t="s">
        <v>47</v>
      </c>
      <c r="BD7" s="205" t="s">
        <v>48</v>
      </c>
      <c r="BE7" s="205" t="s">
        <v>49</v>
      </c>
      <c r="BF7" s="205" t="s">
        <v>50</v>
      </c>
      <c r="BG7" s="205" t="s">
        <v>51</v>
      </c>
      <c r="BH7" s="205" t="s">
        <v>52</v>
      </c>
      <c r="BI7" s="205" t="s">
        <v>53</v>
      </c>
      <c r="BJ7" s="205" t="s">
        <v>54</v>
      </c>
      <c r="BK7" s="205" t="s">
        <v>55</v>
      </c>
      <c r="BL7" s="172" t="s">
        <v>44</v>
      </c>
      <c r="BM7" s="172" t="s">
        <v>45</v>
      </c>
      <c r="BN7" s="172" t="s">
        <v>46</v>
      </c>
      <c r="BO7" s="172" t="s">
        <v>47</v>
      </c>
      <c r="BP7" s="172" t="s">
        <v>48</v>
      </c>
      <c r="BQ7" s="172" t="s">
        <v>49</v>
      </c>
      <c r="BR7" s="172" t="s">
        <v>50</v>
      </c>
      <c r="BS7" s="172" t="s">
        <v>51</v>
      </c>
      <c r="BT7" s="172" t="s">
        <v>52</v>
      </c>
      <c r="BU7" s="172" t="s">
        <v>53</v>
      </c>
      <c r="BV7" s="172" t="s">
        <v>54</v>
      </c>
      <c r="BW7" s="172" t="s">
        <v>55</v>
      </c>
      <c r="BY7" s="177"/>
      <c r="BZ7" s="177"/>
      <c r="CA7" s="155"/>
      <c r="CB7" s="155"/>
      <c r="CC7" s="155"/>
    </row>
    <row r="8" spans="1:81" ht="78" customHeight="1">
      <c r="A8" s="185"/>
      <c r="B8" s="185"/>
      <c r="C8" s="204"/>
      <c r="D8" s="204"/>
      <c r="E8" s="123"/>
      <c r="F8" s="123"/>
      <c r="G8" s="178"/>
      <c r="H8" s="126" t="s">
        <v>34</v>
      </c>
      <c r="I8" s="126" t="s">
        <v>66</v>
      </c>
      <c r="J8" s="179" t="s">
        <v>67</v>
      </c>
      <c r="K8" s="180"/>
      <c r="L8" s="179" t="s">
        <v>68</v>
      </c>
      <c r="M8" s="180"/>
      <c r="N8" s="179" t="s">
        <v>69</v>
      </c>
      <c r="O8" s="180"/>
      <c r="P8" s="179" t="s">
        <v>70</v>
      </c>
      <c r="Q8" s="180"/>
      <c r="R8" s="179" t="s">
        <v>71</v>
      </c>
      <c r="S8" s="180"/>
      <c r="T8" s="188"/>
      <c r="U8" s="189"/>
      <c r="V8" s="190"/>
      <c r="W8" s="201"/>
      <c r="X8" s="191"/>
      <c r="Y8" s="188"/>
      <c r="Z8" s="189"/>
      <c r="AA8" s="188"/>
      <c r="AB8" s="189"/>
      <c r="AC8" s="188"/>
      <c r="AD8" s="189"/>
      <c r="AE8" s="188"/>
      <c r="AF8" s="189"/>
      <c r="AG8" s="188"/>
      <c r="AH8" s="189"/>
      <c r="AI8" s="193"/>
      <c r="AJ8" s="195"/>
      <c r="AK8" s="195"/>
      <c r="AL8" s="195"/>
      <c r="AN8" s="206"/>
      <c r="AO8" s="206"/>
      <c r="AP8" s="206"/>
      <c r="AQ8" s="206"/>
      <c r="AR8" s="206"/>
      <c r="AS8" s="206"/>
      <c r="AT8" s="206"/>
      <c r="AU8" s="206"/>
      <c r="AV8" s="206"/>
      <c r="AW8" s="206"/>
      <c r="AX8" s="206"/>
      <c r="AY8" s="206"/>
      <c r="AZ8" s="206"/>
      <c r="BA8" s="206"/>
      <c r="BB8" s="206"/>
      <c r="BC8" s="206"/>
      <c r="BD8" s="206"/>
      <c r="BE8" s="206"/>
      <c r="BF8" s="206"/>
      <c r="BG8" s="206"/>
      <c r="BH8" s="206"/>
      <c r="BI8" s="206"/>
      <c r="BJ8" s="206"/>
      <c r="BK8" s="206"/>
      <c r="BL8" s="172"/>
      <c r="BM8" s="172"/>
      <c r="BN8" s="172"/>
      <c r="BO8" s="172"/>
      <c r="BP8" s="172"/>
      <c r="BQ8" s="172"/>
      <c r="BR8" s="172"/>
      <c r="BS8" s="172"/>
      <c r="BT8" s="172"/>
      <c r="BU8" s="172"/>
      <c r="BV8" s="172"/>
      <c r="BW8" s="172"/>
      <c r="BY8" s="177"/>
      <c r="BZ8" s="177"/>
      <c r="CA8" s="155"/>
      <c r="CB8" s="155"/>
      <c r="CC8" s="155"/>
    </row>
    <row r="9" spans="1:81" ht="9" customHeight="1">
      <c r="A9" s="185"/>
      <c r="B9" s="185"/>
      <c r="C9" s="166" t="s">
        <v>155</v>
      </c>
      <c r="D9" s="166" t="s">
        <v>155</v>
      </c>
      <c r="E9" s="123"/>
      <c r="F9" s="123"/>
      <c r="G9" s="176" t="s">
        <v>95</v>
      </c>
      <c r="H9" s="166" t="s">
        <v>95</v>
      </c>
      <c r="I9" s="166" t="s">
        <v>95</v>
      </c>
      <c r="J9" s="166" t="s">
        <v>35</v>
      </c>
      <c r="K9" s="166" t="s">
        <v>95</v>
      </c>
      <c r="L9" s="166" t="s">
        <v>35</v>
      </c>
      <c r="M9" s="166" t="s">
        <v>95</v>
      </c>
      <c r="N9" s="166" t="s">
        <v>35</v>
      </c>
      <c r="O9" s="166" t="s">
        <v>95</v>
      </c>
      <c r="P9" s="166" t="s">
        <v>35</v>
      </c>
      <c r="Q9" s="166" t="s">
        <v>95</v>
      </c>
      <c r="R9" s="166" t="s">
        <v>35</v>
      </c>
      <c r="S9" s="166" t="s">
        <v>95</v>
      </c>
      <c r="T9" s="182" t="s">
        <v>122</v>
      </c>
      <c r="U9" s="159" t="s">
        <v>95</v>
      </c>
      <c r="V9" s="192" t="s">
        <v>60</v>
      </c>
      <c r="W9" s="176" t="s">
        <v>155</v>
      </c>
      <c r="X9" s="176" t="s">
        <v>95</v>
      </c>
      <c r="Y9" s="159" t="s">
        <v>155</v>
      </c>
      <c r="Z9" s="159" t="s">
        <v>95</v>
      </c>
      <c r="AA9" s="159" t="s">
        <v>155</v>
      </c>
      <c r="AB9" s="159" t="s">
        <v>95</v>
      </c>
      <c r="AC9" s="159" t="s">
        <v>156</v>
      </c>
      <c r="AD9" s="159" t="s">
        <v>95</v>
      </c>
      <c r="AE9" s="159" t="s">
        <v>155</v>
      </c>
      <c r="AF9" s="159" t="s">
        <v>95</v>
      </c>
      <c r="AG9" s="159" t="s">
        <v>155</v>
      </c>
      <c r="AH9" s="159" t="s">
        <v>95</v>
      </c>
      <c r="AI9" s="159" t="s">
        <v>95</v>
      </c>
      <c r="AJ9" s="159" t="s">
        <v>95</v>
      </c>
      <c r="AK9" s="159" t="s">
        <v>95</v>
      </c>
      <c r="AL9" s="159" t="s">
        <v>95</v>
      </c>
      <c r="AN9" s="176" t="s">
        <v>36</v>
      </c>
      <c r="AO9" s="176" t="s">
        <v>37</v>
      </c>
      <c r="AP9" s="176" t="s">
        <v>37</v>
      </c>
      <c r="AQ9" s="176" t="s">
        <v>37</v>
      </c>
      <c r="AR9" s="176" t="s">
        <v>37</v>
      </c>
      <c r="AS9" s="176" t="s">
        <v>37</v>
      </c>
      <c r="AT9" s="176" t="s">
        <v>38</v>
      </c>
      <c r="AU9" s="176" t="s">
        <v>36</v>
      </c>
      <c r="AV9" s="176" t="s">
        <v>36</v>
      </c>
      <c r="AW9" s="176" t="s">
        <v>36</v>
      </c>
      <c r="AX9" s="176" t="s">
        <v>36</v>
      </c>
      <c r="AY9" s="176" t="s">
        <v>36</v>
      </c>
      <c r="AZ9" s="176" t="s">
        <v>36</v>
      </c>
      <c r="BA9" s="176" t="s">
        <v>37</v>
      </c>
      <c r="BB9" s="176" t="s">
        <v>37</v>
      </c>
      <c r="BC9" s="176" t="s">
        <v>37</v>
      </c>
      <c r="BD9" s="176" t="s">
        <v>37</v>
      </c>
      <c r="BE9" s="176" t="s">
        <v>37</v>
      </c>
      <c r="BF9" s="176" t="s">
        <v>56</v>
      </c>
      <c r="BG9" s="176" t="s">
        <v>36</v>
      </c>
      <c r="BH9" s="176" t="s">
        <v>36</v>
      </c>
      <c r="BI9" s="176" t="s">
        <v>36</v>
      </c>
      <c r="BJ9" s="176" t="s">
        <v>36</v>
      </c>
      <c r="BK9" s="176" t="s">
        <v>36</v>
      </c>
      <c r="BL9" s="155" t="s">
        <v>36</v>
      </c>
      <c r="BM9" s="155" t="s">
        <v>37</v>
      </c>
      <c r="BN9" s="155" t="s">
        <v>37</v>
      </c>
      <c r="BO9" s="155" t="s">
        <v>37</v>
      </c>
      <c r="BP9" s="155" t="s">
        <v>37</v>
      </c>
      <c r="BQ9" s="155" t="s">
        <v>37</v>
      </c>
      <c r="BR9" s="155" t="s">
        <v>56</v>
      </c>
      <c r="BS9" s="155" t="s">
        <v>36</v>
      </c>
      <c r="BT9" s="155" t="s">
        <v>36</v>
      </c>
      <c r="BU9" s="155" t="s">
        <v>36</v>
      </c>
      <c r="BV9" s="155" t="s">
        <v>36</v>
      </c>
      <c r="BW9" s="155" t="s">
        <v>36</v>
      </c>
      <c r="BY9" s="177"/>
      <c r="BZ9" s="177"/>
      <c r="CA9" s="155"/>
      <c r="CB9" s="155"/>
      <c r="CC9" s="155"/>
    </row>
    <row r="10" spans="1:81" ht="9.75" customHeight="1">
      <c r="A10" s="185"/>
      <c r="B10" s="185"/>
      <c r="C10" s="181"/>
      <c r="D10" s="181"/>
      <c r="E10" s="123"/>
      <c r="F10" s="123"/>
      <c r="G10" s="177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3"/>
      <c r="U10" s="185"/>
      <c r="V10" s="212"/>
      <c r="W10" s="177"/>
      <c r="X10" s="177"/>
      <c r="Y10" s="185"/>
      <c r="Z10" s="185"/>
      <c r="AA10" s="185"/>
      <c r="AB10" s="185"/>
      <c r="AC10" s="185"/>
      <c r="AD10" s="185"/>
      <c r="AE10" s="185"/>
      <c r="AF10" s="185"/>
      <c r="AG10" s="185"/>
      <c r="AH10" s="185"/>
      <c r="AI10" s="185"/>
      <c r="AJ10" s="185"/>
      <c r="AK10" s="185"/>
      <c r="AL10" s="185"/>
      <c r="AN10" s="177"/>
      <c r="AO10" s="177"/>
      <c r="AP10" s="177"/>
      <c r="AQ10" s="177"/>
      <c r="AR10" s="177"/>
      <c r="AS10" s="177"/>
      <c r="AT10" s="177"/>
      <c r="AU10" s="177"/>
      <c r="AV10" s="177"/>
      <c r="AW10" s="177"/>
      <c r="AX10" s="177"/>
      <c r="AY10" s="177"/>
      <c r="AZ10" s="177"/>
      <c r="BA10" s="177"/>
      <c r="BB10" s="177"/>
      <c r="BC10" s="177"/>
      <c r="BD10" s="177"/>
      <c r="BE10" s="177"/>
      <c r="BF10" s="177"/>
      <c r="BG10" s="177"/>
      <c r="BH10" s="177"/>
      <c r="BI10" s="177"/>
      <c r="BJ10" s="177"/>
      <c r="BK10" s="177"/>
      <c r="BL10" s="155"/>
      <c r="BM10" s="155"/>
      <c r="BN10" s="155"/>
      <c r="BO10" s="155"/>
      <c r="BP10" s="155"/>
      <c r="BQ10" s="155"/>
      <c r="BR10" s="155"/>
      <c r="BS10" s="155"/>
      <c r="BT10" s="155"/>
      <c r="BU10" s="155"/>
      <c r="BV10" s="155"/>
      <c r="BW10" s="155"/>
      <c r="BY10" s="177"/>
      <c r="BZ10" s="177"/>
      <c r="CA10" s="155"/>
      <c r="CB10" s="155"/>
      <c r="CC10" s="155"/>
    </row>
    <row r="11" spans="1:81" ht="25.5" customHeight="1">
      <c r="A11" s="160"/>
      <c r="B11" s="160"/>
      <c r="C11" s="167"/>
      <c r="D11" s="167"/>
      <c r="E11" s="124"/>
      <c r="F11" s="124"/>
      <c r="G11" s="178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84"/>
      <c r="U11" s="160"/>
      <c r="V11" s="195"/>
      <c r="W11" s="178"/>
      <c r="X11" s="178"/>
      <c r="Y11" s="160"/>
      <c r="Z11" s="160"/>
      <c r="AA11" s="160"/>
      <c r="AB11" s="160"/>
      <c r="AC11" s="160"/>
      <c r="AD11" s="160"/>
      <c r="AE11" s="160"/>
      <c r="AF11" s="160"/>
      <c r="AG11" s="160"/>
      <c r="AH11" s="160"/>
      <c r="AI11" s="160"/>
      <c r="AJ11" s="160"/>
      <c r="AK11" s="160"/>
      <c r="AL11" s="160"/>
      <c r="AN11" s="178"/>
      <c r="AO11" s="178"/>
      <c r="AP11" s="178"/>
      <c r="AQ11" s="178"/>
      <c r="AR11" s="178"/>
      <c r="AS11" s="178"/>
      <c r="AT11" s="178"/>
      <c r="AU11" s="178"/>
      <c r="AV11" s="178"/>
      <c r="AW11" s="178"/>
      <c r="AX11" s="178"/>
      <c r="AY11" s="178"/>
      <c r="AZ11" s="178"/>
      <c r="BA11" s="178"/>
      <c r="BB11" s="178"/>
      <c r="BC11" s="178"/>
      <c r="BD11" s="178"/>
      <c r="BE11" s="178"/>
      <c r="BF11" s="178"/>
      <c r="BG11" s="178"/>
      <c r="BH11" s="178"/>
      <c r="BI11" s="178"/>
      <c r="BJ11" s="178"/>
      <c r="BK11" s="178"/>
      <c r="BL11" s="155"/>
      <c r="BM11" s="155"/>
      <c r="BN11" s="155"/>
      <c r="BO11" s="155"/>
      <c r="BP11" s="155"/>
      <c r="BQ11" s="155"/>
      <c r="BR11" s="155"/>
      <c r="BS11" s="155"/>
      <c r="BT11" s="155"/>
      <c r="BU11" s="155"/>
      <c r="BV11" s="155"/>
      <c r="BW11" s="155"/>
      <c r="BY11" s="178"/>
      <c r="BZ11" s="178"/>
      <c r="CA11" s="155"/>
      <c r="CB11" s="155"/>
      <c r="CC11" s="155"/>
    </row>
    <row r="12" spans="1:81" ht="12" customHeight="1">
      <c r="A12" s="95" t="s">
        <v>96</v>
      </c>
      <c r="B12" s="95" t="s">
        <v>97</v>
      </c>
      <c r="C12" s="95"/>
      <c r="D12" s="95"/>
      <c r="E12" s="95"/>
      <c r="F12" s="95"/>
      <c r="G12" s="95">
        <v>3</v>
      </c>
      <c r="H12" s="95">
        <v>4</v>
      </c>
      <c r="I12" s="95">
        <v>5</v>
      </c>
      <c r="J12" s="95"/>
      <c r="K12" s="95">
        <v>6</v>
      </c>
      <c r="L12" s="95"/>
      <c r="M12" s="95">
        <v>7</v>
      </c>
      <c r="N12" s="95"/>
      <c r="O12" s="95">
        <v>8</v>
      </c>
      <c r="P12" s="95"/>
      <c r="Q12" s="95">
        <v>9</v>
      </c>
      <c r="R12" s="95"/>
      <c r="S12" s="95">
        <v>10</v>
      </c>
      <c r="T12" s="95">
        <v>11</v>
      </c>
      <c r="U12" s="95">
        <v>12</v>
      </c>
      <c r="V12" s="95">
        <v>13</v>
      </c>
      <c r="W12" s="95">
        <v>14</v>
      </c>
      <c r="X12" s="95">
        <v>15</v>
      </c>
      <c r="Y12" s="95">
        <v>16</v>
      </c>
      <c r="Z12" s="95">
        <v>17</v>
      </c>
      <c r="AA12" s="95">
        <v>18</v>
      </c>
      <c r="AB12" s="95">
        <v>19</v>
      </c>
      <c r="AC12" s="95">
        <v>20</v>
      </c>
      <c r="AD12" s="95">
        <v>21</v>
      </c>
      <c r="AE12" s="95">
        <v>22</v>
      </c>
      <c r="AF12" s="95">
        <v>23</v>
      </c>
      <c r="AG12" s="95">
        <v>24</v>
      </c>
      <c r="AH12" s="95">
        <v>25</v>
      </c>
      <c r="AI12" s="95">
        <v>26</v>
      </c>
      <c r="AJ12" s="95">
        <v>27</v>
      </c>
      <c r="AK12" s="95">
        <v>28</v>
      </c>
      <c r="AL12" s="95">
        <v>29</v>
      </c>
      <c r="AN12" s="95">
        <v>30</v>
      </c>
      <c r="AO12" s="95">
        <v>31</v>
      </c>
      <c r="AP12" s="95">
        <v>32</v>
      </c>
      <c r="AQ12" s="95">
        <v>33</v>
      </c>
      <c r="AR12" s="95">
        <v>34</v>
      </c>
      <c r="AS12" s="95">
        <v>35</v>
      </c>
      <c r="AT12" s="95">
        <v>41</v>
      </c>
      <c r="AU12" s="95">
        <v>42</v>
      </c>
      <c r="AV12" s="95">
        <v>43</v>
      </c>
      <c r="AW12" s="95">
        <v>44</v>
      </c>
      <c r="AX12" s="95">
        <v>45</v>
      </c>
      <c r="AY12" s="95">
        <v>46</v>
      </c>
      <c r="AZ12" s="95">
        <v>36</v>
      </c>
      <c r="BA12" s="95">
        <v>37</v>
      </c>
      <c r="BB12" s="95">
        <v>38</v>
      </c>
      <c r="BC12" s="95">
        <v>39</v>
      </c>
      <c r="BD12" s="95">
        <v>40</v>
      </c>
      <c r="BE12" s="95">
        <v>41</v>
      </c>
      <c r="BF12" s="95">
        <v>48</v>
      </c>
      <c r="BG12" s="95">
        <v>49</v>
      </c>
      <c r="BH12" s="95">
        <v>50</v>
      </c>
      <c r="BI12" s="95">
        <v>51</v>
      </c>
      <c r="BJ12" s="95">
        <v>52</v>
      </c>
      <c r="BK12" s="95">
        <v>53</v>
      </c>
      <c r="BL12" s="95">
        <v>42</v>
      </c>
      <c r="BM12" s="95">
        <v>43</v>
      </c>
      <c r="BN12" s="95">
        <v>44</v>
      </c>
      <c r="BO12" s="95">
        <v>45</v>
      </c>
      <c r="BP12" s="95">
        <v>46</v>
      </c>
      <c r="BQ12" s="95">
        <v>47</v>
      </c>
      <c r="BR12" s="95">
        <v>60</v>
      </c>
      <c r="BS12" s="95">
        <v>61</v>
      </c>
      <c r="BT12" s="95">
        <v>62</v>
      </c>
      <c r="BU12" s="95">
        <v>63</v>
      </c>
      <c r="BV12" s="95">
        <v>64</v>
      </c>
      <c r="BW12" s="95">
        <v>65</v>
      </c>
      <c r="BY12" s="103"/>
      <c r="BZ12" s="103"/>
      <c r="CA12" s="103"/>
      <c r="CB12" s="103"/>
    </row>
    <row r="13" spans="1:81" s="22" customFormat="1" ht="15" customHeight="1">
      <c r="A13" s="210" t="s">
        <v>19</v>
      </c>
      <c r="B13" s="211"/>
      <c r="C13" s="211"/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211"/>
      <c r="O13" s="211"/>
      <c r="P13" s="211"/>
      <c r="Q13" s="211"/>
      <c r="R13" s="211"/>
      <c r="S13" s="211"/>
      <c r="T13" s="211"/>
      <c r="U13" s="211"/>
      <c r="V13" s="211"/>
      <c r="W13" s="211"/>
      <c r="X13" s="211"/>
      <c r="Y13" s="211"/>
      <c r="Z13" s="211"/>
      <c r="AA13" s="211"/>
      <c r="AB13" s="211"/>
      <c r="AC13" s="211"/>
      <c r="AD13" s="211"/>
      <c r="AE13" s="211"/>
      <c r="AF13" s="211"/>
      <c r="AG13" s="211"/>
      <c r="AH13" s="211"/>
      <c r="AI13" s="211"/>
      <c r="AJ13" s="211"/>
      <c r="AK13" s="211"/>
      <c r="AL13" s="211"/>
      <c r="AM13" s="82"/>
      <c r="BL13" s="215"/>
      <c r="BM13" s="216"/>
      <c r="BN13" s="216"/>
      <c r="BO13" s="216"/>
      <c r="BP13" s="216"/>
      <c r="BQ13" s="216"/>
      <c r="BR13" s="216"/>
      <c r="BS13" s="216"/>
      <c r="BT13" s="216"/>
      <c r="BU13" s="216"/>
      <c r="BV13" s="216"/>
      <c r="BW13" s="217"/>
      <c r="BY13" s="190"/>
      <c r="BZ13" s="191"/>
      <c r="CA13" s="148"/>
      <c r="CB13" s="148"/>
      <c r="CC13" s="148"/>
    </row>
    <row r="14" spans="1:81" s="22" customFormat="1" ht="14.25" customHeight="1">
      <c r="A14" s="207" t="s">
        <v>80</v>
      </c>
      <c r="B14" s="208"/>
      <c r="C14" s="208"/>
      <c r="D14" s="208"/>
      <c r="E14" s="208"/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/>
      <c r="AF14" s="208"/>
      <c r="AG14" s="208"/>
      <c r="AH14" s="208"/>
      <c r="AI14" s="208"/>
      <c r="AJ14" s="208"/>
      <c r="AK14" s="208"/>
      <c r="AL14" s="209"/>
      <c r="AN14" s="107" t="e">
        <f ca="1">I14/'Приложение 1.1'!J12</f>
        <v>#DIV/0!</v>
      </c>
      <c r="AO14" s="107" t="e">
        <f>K14/J14</f>
        <v>#DIV/0!</v>
      </c>
      <c r="AP14" s="107" t="e">
        <f>M14/L14</f>
        <v>#DIV/0!</v>
      </c>
      <c r="AQ14" s="107" t="e">
        <f>O14/N14</f>
        <v>#DIV/0!</v>
      </c>
      <c r="AR14" s="107" t="e">
        <f>Q14/P14</f>
        <v>#DIV/0!</v>
      </c>
      <c r="AS14" s="107" t="e">
        <f>S14/R14</f>
        <v>#DIV/0!</v>
      </c>
      <c r="AT14" s="107" t="e">
        <f>U14/T14</f>
        <v>#DIV/0!</v>
      </c>
      <c r="AU14" s="107" t="e">
        <f>X14/W14</f>
        <v>#DIV/0!</v>
      </c>
      <c r="AV14" s="107" t="e">
        <f>Z14/Y14</f>
        <v>#DIV/0!</v>
      </c>
      <c r="AW14" s="107" t="e">
        <f>AB14/AA14</f>
        <v>#DIV/0!</v>
      </c>
      <c r="AX14" s="107" t="e">
        <f>AH14/AG14</f>
        <v>#DIV/0!</v>
      </c>
      <c r="AY14" s="107" t="e">
        <f ca="1">AI14/'Приложение 1.1'!J12</f>
        <v>#DIV/0!</v>
      </c>
      <c r="AZ14" s="107">
        <v>730.08</v>
      </c>
      <c r="BA14" s="107">
        <v>2070.12</v>
      </c>
      <c r="BB14" s="107">
        <v>848.92</v>
      </c>
      <c r="BC14" s="107">
        <v>819.73</v>
      </c>
      <c r="BD14" s="107">
        <v>611.5</v>
      </c>
      <c r="BE14" s="107">
        <v>1080.04</v>
      </c>
      <c r="BF14" s="107">
        <v>2102000</v>
      </c>
      <c r="BG14" s="107">
        <f>IF(V14="ПК",4607.6,4422.85)</f>
        <v>4422.8500000000004</v>
      </c>
      <c r="BH14" s="107">
        <v>8748.57</v>
      </c>
      <c r="BI14" s="107">
        <v>3389.61</v>
      </c>
      <c r="BJ14" s="107">
        <v>5995.76</v>
      </c>
      <c r="BK14" s="107">
        <v>548.62</v>
      </c>
      <c r="BL14" s="108" t="e">
        <f t="shared" ref="BL14:BW15" si="0">IF(AN14&gt;AZ14, "+", " ")</f>
        <v>#DIV/0!</v>
      </c>
      <c r="BM14" s="108" t="e">
        <f t="shared" si="0"/>
        <v>#DIV/0!</v>
      </c>
      <c r="BN14" s="108" t="e">
        <f t="shared" si="0"/>
        <v>#DIV/0!</v>
      </c>
      <c r="BO14" s="108" t="e">
        <f t="shared" si="0"/>
        <v>#DIV/0!</v>
      </c>
      <c r="BP14" s="108" t="e">
        <f t="shared" si="0"/>
        <v>#DIV/0!</v>
      </c>
      <c r="BQ14" s="108" t="e">
        <f t="shared" si="0"/>
        <v>#DIV/0!</v>
      </c>
      <c r="BR14" s="108" t="e">
        <f t="shared" si="0"/>
        <v>#DIV/0!</v>
      </c>
      <c r="BS14" s="108" t="e">
        <f t="shared" si="0"/>
        <v>#DIV/0!</v>
      </c>
      <c r="BT14" s="108" t="e">
        <f t="shared" si="0"/>
        <v>#DIV/0!</v>
      </c>
      <c r="BU14" s="108" t="e">
        <f t="shared" si="0"/>
        <v>#DIV/0!</v>
      </c>
      <c r="BV14" s="108" t="e">
        <f t="shared" si="0"/>
        <v>#DIV/0!</v>
      </c>
      <c r="BW14" s="108" t="e">
        <f t="shared" si="0"/>
        <v>#DIV/0!</v>
      </c>
      <c r="BY14" s="77" t="e">
        <f t="shared" ref="BY14:BY23" si="1">AJ14/G14*100</f>
        <v>#DIV/0!</v>
      </c>
      <c r="BZ14" s="109" t="e">
        <f t="shared" ref="BZ14:BZ23" si="2">AK14/G14*100</f>
        <v>#DIV/0!</v>
      </c>
      <c r="CA14" s="110" t="e">
        <f t="shared" ref="CA14:CA23" si="3">G14/W14</f>
        <v>#DIV/0!</v>
      </c>
      <c r="CB14" s="107">
        <f>IF(V14="ПК",4814.95,4621.88)</f>
        <v>4621.88</v>
      </c>
      <c r="CC14" s="17" t="e">
        <f>IF(CA14&gt;CB14, "+", " ")</f>
        <v>#DIV/0!</v>
      </c>
    </row>
    <row r="15" spans="1:81" s="22" customFormat="1" ht="9" customHeight="1">
      <c r="A15" s="89">
        <v>1</v>
      </c>
      <c r="B15" s="55" t="s">
        <v>1</v>
      </c>
      <c r="C15" s="90">
        <v>360</v>
      </c>
      <c r="D15" s="104"/>
      <c r="E15" s="90"/>
      <c r="F15" s="90"/>
      <c r="G15" s="57">
        <f t="shared" ref="G15:G20" si="4">ROUND(H15+U15+X15+Z15+AB15+AD15+AF15+AH15+AI15+AJ15+AK15+AL15,2)</f>
        <v>1270726.8899999999</v>
      </c>
      <c r="H15" s="90">
        <f t="shared" ref="H15:H21" si="5">I15+K15+M15+O15+Q15+S15</f>
        <v>0</v>
      </c>
      <c r="I15" s="60">
        <v>0</v>
      </c>
      <c r="J15" s="60">
        <v>0</v>
      </c>
      <c r="K15" s="60">
        <v>0</v>
      </c>
      <c r="L15" s="60">
        <v>0</v>
      </c>
      <c r="M15" s="60">
        <v>0</v>
      </c>
      <c r="N15" s="90">
        <v>0</v>
      </c>
      <c r="O15" s="90">
        <v>0</v>
      </c>
      <c r="P15" s="90">
        <v>0</v>
      </c>
      <c r="Q15" s="90">
        <v>0</v>
      </c>
      <c r="R15" s="90">
        <v>0</v>
      </c>
      <c r="S15" s="90">
        <v>0</v>
      </c>
      <c r="T15" s="47">
        <v>0</v>
      </c>
      <c r="U15" s="90">
        <v>0</v>
      </c>
      <c r="V15" s="90" t="s">
        <v>14</v>
      </c>
      <c r="W15" s="18">
        <v>430</v>
      </c>
      <c r="X15" s="90">
        <v>1211315</v>
      </c>
      <c r="Y15" s="94">
        <v>0</v>
      </c>
      <c r="Z15" s="94">
        <v>0</v>
      </c>
      <c r="AA15" s="94">
        <v>0</v>
      </c>
      <c r="AB15" s="94">
        <v>0</v>
      </c>
      <c r="AC15" s="94">
        <v>0</v>
      </c>
      <c r="AD15" s="94">
        <v>0</v>
      </c>
      <c r="AE15" s="94">
        <v>0</v>
      </c>
      <c r="AF15" s="94">
        <v>0</v>
      </c>
      <c r="AG15" s="94">
        <v>0</v>
      </c>
      <c r="AH15" s="94">
        <v>0</v>
      </c>
      <c r="AI15" s="94">
        <v>0</v>
      </c>
      <c r="AJ15" s="94">
        <v>36907.39</v>
      </c>
      <c r="AK15" s="94">
        <v>22504.5</v>
      </c>
      <c r="AL15" s="94">
        <v>0</v>
      </c>
      <c r="AN15" s="107">
        <f ca="1">I15/'Приложение 1.1'!J13</f>
        <v>0</v>
      </c>
      <c r="AO15" s="107" t="e">
        <f>K15/J15</f>
        <v>#DIV/0!</v>
      </c>
      <c r="AP15" s="107" t="e">
        <f>M15/L15</f>
        <v>#DIV/0!</v>
      </c>
      <c r="AQ15" s="107" t="e">
        <f>O15/N15</f>
        <v>#DIV/0!</v>
      </c>
      <c r="AR15" s="107" t="e">
        <f>Q15/P15</f>
        <v>#DIV/0!</v>
      </c>
      <c r="AS15" s="107" t="e">
        <f>S15/R15</f>
        <v>#DIV/0!</v>
      </c>
      <c r="AT15" s="107" t="e">
        <f>U15/T15</f>
        <v>#DIV/0!</v>
      </c>
      <c r="AU15" s="107">
        <f>X15/W15</f>
        <v>2817.0116279069766</v>
      </c>
      <c r="AV15" s="107" t="e">
        <f>Z15/Y15</f>
        <v>#DIV/0!</v>
      </c>
      <c r="AW15" s="107" t="e">
        <f>AB15/AA15</f>
        <v>#DIV/0!</v>
      </c>
      <c r="AX15" s="107" t="e">
        <f>AH15/AG15</f>
        <v>#DIV/0!</v>
      </c>
      <c r="AY15" s="107">
        <f ca="1">AI15/'Приложение 1.1'!J13</f>
        <v>0</v>
      </c>
      <c r="AZ15" s="107">
        <v>730.08</v>
      </c>
      <c r="BA15" s="107">
        <v>2070.12</v>
      </c>
      <c r="BB15" s="107">
        <v>848.92</v>
      </c>
      <c r="BC15" s="107">
        <v>819.73</v>
      </c>
      <c r="BD15" s="107">
        <v>611.5</v>
      </c>
      <c r="BE15" s="107">
        <v>1080.04</v>
      </c>
      <c r="BF15" s="107">
        <v>2102000</v>
      </c>
      <c r="BG15" s="107">
        <f>IF(V15="ПК",4607.6,4422.85)</f>
        <v>4422.8500000000004</v>
      </c>
      <c r="BH15" s="107">
        <v>8748.57</v>
      </c>
      <c r="BI15" s="107">
        <v>3389.61</v>
      </c>
      <c r="BJ15" s="107">
        <v>5995.76</v>
      </c>
      <c r="BK15" s="107">
        <v>548.62</v>
      </c>
      <c r="BL15" s="108" t="str">
        <f t="shared" si="0"/>
        <v xml:space="preserve"> </v>
      </c>
      <c r="BM15" s="108" t="e">
        <f t="shared" si="0"/>
        <v>#DIV/0!</v>
      </c>
      <c r="BN15" s="108" t="e">
        <f t="shared" si="0"/>
        <v>#DIV/0!</v>
      </c>
      <c r="BO15" s="108" t="e">
        <f t="shared" si="0"/>
        <v>#DIV/0!</v>
      </c>
      <c r="BP15" s="108" t="e">
        <f t="shared" si="0"/>
        <v>#DIV/0!</v>
      </c>
      <c r="BQ15" s="108" t="e">
        <f t="shared" si="0"/>
        <v>#DIV/0!</v>
      </c>
      <c r="BR15" s="108" t="e">
        <f t="shared" si="0"/>
        <v>#DIV/0!</v>
      </c>
      <c r="BS15" s="108" t="str">
        <f t="shared" si="0"/>
        <v xml:space="preserve"> </v>
      </c>
      <c r="BT15" s="108" t="e">
        <f t="shared" si="0"/>
        <v>#DIV/0!</v>
      </c>
      <c r="BU15" s="108" t="e">
        <f t="shared" si="0"/>
        <v>#DIV/0!</v>
      </c>
      <c r="BV15" s="108" t="e">
        <f t="shared" si="0"/>
        <v>#DIV/0!</v>
      </c>
      <c r="BW15" s="108" t="str">
        <f t="shared" si="0"/>
        <v xml:space="preserve"> </v>
      </c>
      <c r="BY15" s="77">
        <f t="shared" si="1"/>
        <v>2.9044313369334622</v>
      </c>
      <c r="BZ15" s="109">
        <f t="shared" si="2"/>
        <v>1.7709942377940866</v>
      </c>
      <c r="CA15" s="110">
        <f t="shared" si="3"/>
        <v>2955.1788139534883</v>
      </c>
      <c r="CB15" s="107">
        <f t="shared" ref="CB15:CB22" si="6">IF(V15="ПК",4814.95,4621.88)</f>
        <v>4621.88</v>
      </c>
      <c r="CC15" s="17" t="str">
        <f t="shared" ref="CC15:CC23" si="7">IF(CA15&gt;CB15, "+", " ")</f>
        <v xml:space="preserve"> </v>
      </c>
    </row>
    <row r="16" spans="1:81" s="22" customFormat="1" ht="9" customHeight="1">
      <c r="A16" s="89">
        <v>2</v>
      </c>
      <c r="B16" s="55" t="s">
        <v>2</v>
      </c>
      <c r="C16" s="90">
        <v>368</v>
      </c>
      <c r="D16" s="104"/>
      <c r="E16" s="90"/>
      <c r="F16" s="90"/>
      <c r="G16" s="57">
        <f t="shared" si="4"/>
        <v>1066501.03</v>
      </c>
      <c r="H16" s="90">
        <f t="shared" si="5"/>
        <v>0</v>
      </c>
      <c r="I16" s="60">
        <v>0</v>
      </c>
      <c r="J16" s="60">
        <v>0</v>
      </c>
      <c r="K16" s="60">
        <v>0</v>
      </c>
      <c r="L16" s="60">
        <v>0</v>
      </c>
      <c r="M16" s="60">
        <v>0</v>
      </c>
      <c r="N16" s="90">
        <v>0</v>
      </c>
      <c r="O16" s="90">
        <v>0</v>
      </c>
      <c r="P16" s="90">
        <v>0</v>
      </c>
      <c r="Q16" s="90">
        <v>0</v>
      </c>
      <c r="R16" s="90">
        <v>0</v>
      </c>
      <c r="S16" s="90">
        <v>0</v>
      </c>
      <c r="T16" s="47">
        <v>0</v>
      </c>
      <c r="U16" s="90">
        <v>0</v>
      </c>
      <c r="V16" s="90" t="s">
        <v>14</v>
      </c>
      <c r="W16" s="18">
        <v>403</v>
      </c>
      <c r="X16" s="90">
        <v>1021216</v>
      </c>
      <c r="Y16" s="94">
        <v>0</v>
      </c>
      <c r="Z16" s="94">
        <v>0</v>
      </c>
      <c r="AA16" s="94">
        <v>0</v>
      </c>
      <c r="AB16" s="94">
        <v>0</v>
      </c>
      <c r="AC16" s="94">
        <v>0</v>
      </c>
      <c r="AD16" s="94">
        <v>0</v>
      </c>
      <c r="AE16" s="94">
        <v>0</v>
      </c>
      <c r="AF16" s="94">
        <v>0</v>
      </c>
      <c r="AG16" s="94">
        <v>0</v>
      </c>
      <c r="AH16" s="94">
        <v>0</v>
      </c>
      <c r="AI16" s="94">
        <v>0</v>
      </c>
      <c r="AJ16" s="94">
        <v>28131.63</v>
      </c>
      <c r="AK16" s="94">
        <v>17153.400000000001</v>
      </c>
      <c r="AL16" s="94">
        <v>0</v>
      </c>
      <c r="AN16" s="107">
        <f ca="1">I16/'Приложение 1.1'!J14</f>
        <v>0</v>
      </c>
      <c r="AO16" s="107" t="e">
        <f t="shared" ref="AO16:AO23" si="8">K16/J16</f>
        <v>#DIV/0!</v>
      </c>
      <c r="AP16" s="107" t="e">
        <f t="shared" ref="AP16:AP23" si="9">M16/L16</f>
        <v>#DIV/0!</v>
      </c>
      <c r="AQ16" s="107" t="e">
        <f t="shared" ref="AQ16:AQ23" si="10">O16/N16</f>
        <v>#DIV/0!</v>
      </c>
      <c r="AR16" s="107" t="e">
        <f t="shared" ref="AR16:AR23" si="11">Q16/P16</f>
        <v>#DIV/0!</v>
      </c>
      <c r="AS16" s="107" t="e">
        <f t="shared" ref="AS16:AS23" si="12">S16/R16</f>
        <v>#DIV/0!</v>
      </c>
      <c r="AT16" s="107" t="e">
        <f t="shared" ref="AT16:AT23" si="13">U16/T16</f>
        <v>#DIV/0!</v>
      </c>
      <c r="AU16" s="107">
        <f t="shared" ref="AU16:AU23" si="14">X16/W16</f>
        <v>2534.0347394540945</v>
      </c>
      <c r="AV16" s="107" t="e">
        <f t="shared" ref="AV16:AV23" si="15">Z16/Y16</f>
        <v>#DIV/0!</v>
      </c>
      <c r="AW16" s="107" t="e">
        <f t="shared" ref="AW16:AW23" si="16">AB16/AA16</f>
        <v>#DIV/0!</v>
      </c>
      <c r="AX16" s="107" t="e">
        <f t="shared" ref="AX16:AX23" si="17">AH16/AG16</f>
        <v>#DIV/0!</v>
      </c>
      <c r="AY16" s="107">
        <f ca="1">AI16/'Приложение 1.1'!J14</f>
        <v>0</v>
      </c>
      <c r="AZ16" s="107">
        <v>730.08</v>
      </c>
      <c r="BA16" s="107">
        <v>2070.12</v>
      </c>
      <c r="BB16" s="107">
        <v>848.92</v>
      </c>
      <c r="BC16" s="107">
        <v>819.73</v>
      </c>
      <c r="BD16" s="107">
        <v>611.5</v>
      </c>
      <c r="BE16" s="107">
        <v>1080.04</v>
      </c>
      <c r="BF16" s="107">
        <v>2102000</v>
      </c>
      <c r="BG16" s="107">
        <f t="shared" ref="BG16:BG22" si="18">IF(V16="ПК",4607.6,4422.85)</f>
        <v>4422.8500000000004</v>
      </c>
      <c r="BH16" s="107">
        <v>8748.57</v>
      </c>
      <c r="BI16" s="107">
        <v>3389.61</v>
      </c>
      <c r="BJ16" s="107">
        <v>5995.76</v>
      </c>
      <c r="BK16" s="107">
        <v>548.62</v>
      </c>
      <c r="BL16" s="108" t="str">
        <f t="shared" ref="BL16:BL23" si="19">IF(AN16&gt;AZ16, "+", " ")</f>
        <v xml:space="preserve"> </v>
      </c>
      <c r="BM16" s="108" t="e">
        <f t="shared" ref="BM16:BM23" si="20">IF(AO16&gt;BA16, "+", " ")</f>
        <v>#DIV/0!</v>
      </c>
      <c r="BN16" s="108" t="e">
        <f t="shared" ref="BN16:BN23" si="21">IF(AP16&gt;BB16, "+", " ")</f>
        <v>#DIV/0!</v>
      </c>
      <c r="BO16" s="108" t="e">
        <f t="shared" ref="BO16:BO23" si="22">IF(AQ16&gt;BC16, "+", " ")</f>
        <v>#DIV/0!</v>
      </c>
      <c r="BP16" s="108" t="e">
        <f t="shared" ref="BP16:BP23" si="23">IF(AR16&gt;BD16, "+", " ")</f>
        <v>#DIV/0!</v>
      </c>
      <c r="BQ16" s="108" t="e">
        <f t="shared" ref="BQ16:BQ23" si="24">IF(AS16&gt;BE16, "+", " ")</f>
        <v>#DIV/0!</v>
      </c>
      <c r="BR16" s="108" t="e">
        <f t="shared" ref="BR16:BR23" si="25">IF(AT16&gt;BF16, "+", " ")</f>
        <v>#DIV/0!</v>
      </c>
      <c r="BS16" s="108" t="str">
        <f t="shared" ref="BS16:BS23" si="26">IF(AU16&gt;BG16, "+", " ")</f>
        <v xml:space="preserve"> </v>
      </c>
      <c r="BT16" s="108" t="e">
        <f t="shared" ref="BT16:BT23" si="27">IF(AV16&gt;BH16, "+", " ")</f>
        <v>#DIV/0!</v>
      </c>
      <c r="BU16" s="108" t="e">
        <f t="shared" ref="BU16:BU23" si="28">IF(AW16&gt;BI16, "+", " ")</f>
        <v>#DIV/0!</v>
      </c>
      <c r="BV16" s="108" t="e">
        <f t="shared" ref="BV16:BV23" si="29">IF(AX16&gt;BJ16, "+", " ")</f>
        <v>#DIV/0!</v>
      </c>
      <c r="BW16" s="108" t="str">
        <f t="shared" ref="BW16:BW23" si="30">IF(AY16&gt;BK16, "+", " ")</f>
        <v xml:space="preserve"> </v>
      </c>
      <c r="BY16" s="77">
        <f t="shared" si="1"/>
        <v>2.6377499138467781</v>
      </c>
      <c r="BZ16" s="109">
        <f t="shared" si="2"/>
        <v>1.6083810064393471</v>
      </c>
      <c r="CA16" s="110">
        <f t="shared" si="3"/>
        <v>2646.4045409429282</v>
      </c>
      <c r="CB16" s="107">
        <f t="shared" si="6"/>
        <v>4621.88</v>
      </c>
      <c r="CC16" s="17" t="str">
        <f t="shared" si="7"/>
        <v xml:space="preserve"> </v>
      </c>
    </row>
    <row r="17" spans="1:82" s="22" customFormat="1" ht="9" customHeight="1">
      <c r="A17" s="89">
        <v>3</v>
      </c>
      <c r="B17" s="55" t="s">
        <v>3</v>
      </c>
      <c r="C17" s="90">
        <v>373.1</v>
      </c>
      <c r="D17" s="104"/>
      <c r="E17" s="90"/>
      <c r="F17" s="90"/>
      <c r="G17" s="57">
        <f t="shared" si="4"/>
        <v>1348545.31</v>
      </c>
      <c r="H17" s="90">
        <f t="shared" si="5"/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90">
        <v>0</v>
      </c>
      <c r="O17" s="90">
        <v>0</v>
      </c>
      <c r="P17" s="90">
        <v>0</v>
      </c>
      <c r="Q17" s="90">
        <v>0</v>
      </c>
      <c r="R17" s="90">
        <v>0</v>
      </c>
      <c r="S17" s="90">
        <v>0</v>
      </c>
      <c r="T17" s="47">
        <v>0</v>
      </c>
      <c r="U17" s="90">
        <v>0</v>
      </c>
      <c r="V17" s="90" t="s">
        <v>14</v>
      </c>
      <c r="W17" s="18">
        <v>375</v>
      </c>
      <c r="X17" s="90">
        <v>1301673</v>
      </c>
      <c r="Y17" s="94">
        <v>0</v>
      </c>
      <c r="Z17" s="94">
        <v>0</v>
      </c>
      <c r="AA17" s="94">
        <v>0</v>
      </c>
      <c r="AB17" s="94">
        <v>0</v>
      </c>
      <c r="AC17" s="94">
        <v>0</v>
      </c>
      <c r="AD17" s="94">
        <v>0</v>
      </c>
      <c r="AE17" s="94">
        <v>0</v>
      </c>
      <c r="AF17" s="94">
        <v>0</v>
      </c>
      <c r="AG17" s="94">
        <v>0</v>
      </c>
      <c r="AH17" s="94">
        <v>0</v>
      </c>
      <c r="AI17" s="94">
        <v>0</v>
      </c>
      <c r="AJ17" s="94">
        <v>29117.65</v>
      </c>
      <c r="AK17" s="94">
        <v>17754.66</v>
      </c>
      <c r="AL17" s="94">
        <v>0</v>
      </c>
      <c r="AN17" s="107">
        <f ca="1">I17/'Приложение 1.1'!J15</f>
        <v>0</v>
      </c>
      <c r="AO17" s="107" t="e">
        <f t="shared" si="8"/>
        <v>#DIV/0!</v>
      </c>
      <c r="AP17" s="107" t="e">
        <f t="shared" si="9"/>
        <v>#DIV/0!</v>
      </c>
      <c r="AQ17" s="107" t="e">
        <f t="shared" si="10"/>
        <v>#DIV/0!</v>
      </c>
      <c r="AR17" s="107" t="e">
        <f t="shared" si="11"/>
        <v>#DIV/0!</v>
      </c>
      <c r="AS17" s="107" t="e">
        <f t="shared" si="12"/>
        <v>#DIV/0!</v>
      </c>
      <c r="AT17" s="107" t="e">
        <f t="shared" si="13"/>
        <v>#DIV/0!</v>
      </c>
      <c r="AU17" s="107">
        <f t="shared" si="14"/>
        <v>3471.1280000000002</v>
      </c>
      <c r="AV17" s="107" t="e">
        <f t="shared" si="15"/>
        <v>#DIV/0!</v>
      </c>
      <c r="AW17" s="107" t="e">
        <f t="shared" si="16"/>
        <v>#DIV/0!</v>
      </c>
      <c r="AX17" s="107" t="e">
        <f t="shared" si="17"/>
        <v>#DIV/0!</v>
      </c>
      <c r="AY17" s="107">
        <f ca="1">AI17/'Приложение 1.1'!J15</f>
        <v>0</v>
      </c>
      <c r="AZ17" s="107">
        <v>730.08</v>
      </c>
      <c r="BA17" s="107">
        <v>2070.12</v>
      </c>
      <c r="BB17" s="107">
        <v>848.92</v>
      </c>
      <c r="BC17" s="107">
        <v>819.73</v>
      </c>
      <c r="BD17" s="107">
        <v>611.5</v>
      </c>
      <c r="BE17" s="107">
        <v>1080.04</v>
      </c>
      <c r="BF17" s="107">
        <v>2102000</v>
      </c>
      <c r="BG17" s="107">
        <f t="shared" si="18"/>
        <v>4422.8500000000004</v>
      </c>
      <c r="BH17" s="107">
        <v>8748.57</v>
      </c>
      <c r="BI17" s="107">
        <v>3389.61</v>
      </c>
      <c r="BJ17" s="107">
        <v>5995.76</v>
      </c>
      <c r="BK17" s="107">
        <v>548.62</v>
      </c>
      <c r="BL17" s="108" t="str">
        <f t="shared" si="19"/>
        <v xml:space="preserve"> </v>
      </c>
      <c r="BM17" s="108" t="e">
        <f t="shared" si="20"/>
        <v>#DIV/0!</v>
      </c>
      <c r="BN17" s="108" t="e">
        <f t="shared" si="21"/>
        <v>#DIV/0!</v>
      </c>
      <c r="BO17" s="108" t="e">
        <f t="shared" si="22"/>
        <v>#DIV/0!</v>
      </c>
      <c r="BP17" s="108" t="e">
        <f t="shared" si="23"/>
        <v>#DIV/0!</v>
      </c>
      <c r="BQ17" s="108" t="e">
        <f t="shared" si="24"/>
        <v>#DIV/0!</v>
      </c>
      <c r="BR17" s="108" t="e">
        <f t="shared" si="25"/>
        <v>#DIV/0!</v>
      </c>
      <c r="BS17" s="108" t="str">
        <f t="shared" si="26"/>
        <v xml:space="preserve"> </v>
      </c>
      <c r="BT17" s="108" t="e">
        <f t="shared" si="27"/>
        <v>#DIV/0!</v>
      </c>
      <c r="BU17" s="108" t="e">
        <f t="shared" si="28"/>
        <v>#DIV/0!</v>
      </c>
      <c r="BV17" s="108" t="e">
        <f t="shared" si="29"/>
        <v>#DIV/0!</v>
      </c>
      <c r="BW17" s="108" t="str">
        <f t="shared" si="30"/>
        <v xml:space="preserve"> </v>
      </c>
      <c r="BY17" s="77">
        <f t="shared" si="1"/>
        <v>2.1591895937111674</v>
      </c>
      <c r="BZ17" s="109">
        <f t="shared" si="2"/>
        <v>1.3165786769152013</v>
      </c>
      <c r="CA17" s="110">
        <f t="shared" si="3"/>
        <v>3596.1208266666667</v>
      </c>
      <c r="CB17" s="107">
        <f t="shared" si="6"/>
        <v>4621.88</v>
      </c>
      <c r="CC17" s="17" t="str">
        <f t="shared" si="7"/>
        <v xml:space="preserve"> </v>
      </c>
    </row>
    <row r="18" spans="1:82" s="22" customFormat="1" ht="9" customHeight="1">
      <c r="A18" s="89">
        <v>4</v>
      </c>
      <c r="B18" s="55" t="s">
        <v>4</v>
      </c>
      <c r="C18" s="90">
        <v>327.7</v>
      </c>
      <c r="D18" s="104"/>
      <c r="E18" s="90"/>
      <c r="F18" s="90"/>
      <c r="G18" s="57">
        <f t="shared" si="4"/>
        <v>736090.8</v>
      </c>
      <c r="H18" s="90">
        <f t="shared" si="5"/>
        <v>0</v>
      </c>
      <c r="I18" s="60">
        <v>0</v>
      </c>
      <c r="J18" s="60">
        <v>0</v>
      </c>
      <c r="K18" s="60">
        <v>0</v>
      </c>
      <c r="L18" s="60">
        <v>0</v>
      </c>
      <c r="M18" s="60">
        <v>0</v>
      </c>
      <c r="N18" s="90">
        <v>0</v>
      </c>
      <c r="O18" s="90">
        <v>0</v>
      </c>
      <c r="P18" s="90">
        <v>0</v>
      </c>
      <c r="Q18" s="90">
        <v>0</v>
      </c>
      <c r="R18" s="90">
        <v>0</v>
      </c>
      <c r="S18" s="90">
        <v>0</v>
      </c>
      <c r="T18" s="47">
        <v>0</v>
      </c>
      <c r="U18" s="90">
        <v>0</v>
      </c>
      <c r="V18" s="90" t="s">
        <v>14</v>
      </c>
      <c r="W18" s="18">
        <v>266.5</v>
      </c>
      <c r="X18" s="90">
        <v>683947.48</v>
      </c>
      <c r="Y18" s="94">
        <v>0</v>
      </c>
      <c r="Z18" s="94">
        <v>0</v>
      </c>
      <c r="AA18" s="94">
        <v>0</v>
      </c>
      <c r="AB18" s="94">
        <v>0</v>
      </c>
      <c r="AC18" s="94">
        <v>0</v>
      </c>
      <c r="AD18" s="94">
        <v>0</v>
      </c>
      <c r="AE18" s="94">
        <v>0</v>
      </c>
      <c r="AF18" s="94">
        <v>0</v>
      </c>
      <c r="AG18" s="94">
        <v>0</v>
      </c>
      <c r="AH18" s="94">
        <v>0</v>
      </c>
      <c r="AI18" s="94">
        <v>0</v>
      </c>
      <c r="AJ18" s="94">
        <v>34762.22</v>
      </c>
      <c r="AK18" s="94">
        <v>17381.099999999999</v>
      </c>
      <c r="AL18" s="94">
        <v>0</v>
      </c>
      <c r="AN18" s="107">
        <f ca="1">I18/'Приложение 1.1'!J16</f>
        <v>0</v>
      </c>
      <c r="AO18" s="107" t="e">
        <f t="shared" si="8"/>
        <v>#DIV/0!</v>
      </c>
      <c r="AP18" s="107" t="e">
        <f t="shared" si="9"/>
        <v>#DIV/0!</v>
      </c>
      <c r="AQ18" s="107" t="e">
        <f t="shared" si="10"/>
        <v>#DIV/0!</v>
      </c>
      <c r="AR18" s="107" t="e">
        <f t="shared" si="11"/>
        <v>#DIV/0!</v>
      </c>
      <c r="AS18" s="107" t="e">
        <f t="shared" si="12"/>
        <v>#DIV/0!</v>
      </c>
      <c r="AT18" s="107" t="e">
        <f t="shared" si="13"/>
        <v>#DIV/0!</v>
      </c>
      <c r="AU18" s="107">
        <f t="shared" si="14"/>
        <v>2566.4070544090055</v>
      </c>
      <c r="AV18" s="107" t="e">
        <f t="shared" si="15"/>
        <v>#DIV/0!</v>
      </c>
      <c r="AW18" s="107" t="e">
        <f t="shared" si="16"/>
        <v>#DIV/0!</v>
      </c>
      <c r="AX18" s="107" t="e">
        <f t="shared" si="17"/>
        <v>#DIV/0!</v>
      </c>
      <c r="AY18" s="107">
        <f ca="1">AI18/'Приложение 1.1'!J16</f>
        <v>0</v>
      </c>
      <c r="AZ18" s="107">
        <v>730.08</v>
      </c>
      <c r="BA18" s="107">
        <v>2070.12</v>
      </c>
      <c r="BB18" s="107">
        <v>848.92</v>
      </c>
      <c r="BC18" s="107">
        <v>819.73</v>
      </c>
      <c r="BD18" s="107">
        <v>611.5</v>
      </c>
      <c r="BE18" s="107">
        <v>1080.04</v>
      </c>
      <c r="BF18" s="107">
        <v>2102000</v>
      </c>
      <c r="BG18" s="107">
        <f t="shared" si="18"/>
        <v>4422.8500000000004</v>
      </c>
      <c r="BH18" s="107">
        <v>8748.57</v>
      </c>
      <c r="BI18" s="107">
        <v>3389.61</v>
      </c>
      <c r="BJ18" s="107">
        <v>5995.76</v>
      </c>
      <c r="BK18" s="107">
        <v>548.62</v>
      </c>
      <c r="BL18" s="108" t="str">
        <f t="shared" si="19"/>
        <v xml:space="preserve"> </v>
      </c>
      <c r="BM18" s="108" t="e">
        <f t="shared" si="20"/>
        <v>#DIV/0!</v>
      </c>
      <c r="BN18" s="108" t="e">
        <f t="shared" si="21"/>
        <v>#DIV/0!</v>
      </c>
      <c r="BO18" s="108" t="e">
        <f t="shared" si="22"/>
        <v>#DIV/0!</v>
      </c>
      <c r="BP18" s="108" t="e">
        <f t="shared" si="23"/>
        <v>#DIV/0!</v>
      </c>
      <c r="BQ18" s="108" t="e">
        <f t="shared" si="24"/>
        <v>#DIV/0!</v>
      </c>
      <c r="BR18" s="108" t="e">
        <f t="shared" si="25"/>
        <v>#DIV/0!</v>
      </c>
      <c r="BS18" s="108" t="str">
        <f t="shared" si="26"/>
        <v xml:space="preserve"> </v>
      </c>
      <c r="BT18" s="108" t="e">
        <f t="shared" si="27"/>
        <v>#DIV/0!</v>
      </c>
      <c r="BU18" s="108" t="e">
        <f t="shared" si="28"/>
        <v>#DIV/0!</v>
      </c>
      <c r="BV18" s="108" t="e">
        <f t="shared" si="29"/>
        <v>#DIV/0!</v>
      </c>
      <c r="BW18" s="108" t="str">
        <f t="shared" si="30"/>
        <v xml:space="preserve"> </v>
      </c>
      <c r="BY18" s="77">
        <f t="shared" si="1"/>
        <v>4.7225450990557141</v>
      </c>
      <c r="BZ18" s="109">
        <f t="shared" si="2"/>
        <v>2.3612711909998056</v>
      </c>
      <c r="CA18" s="110">
        <f t="shared" si="3"/>
        <v>2762.0667917448409</v>
      </c>
      <c r="CB18" s="107">
        <f t="shared" si="6"/>
        <v>4621.88</v>
      </c>
      <c r="CC18" s="17" t="str">
        <f t="shared" si="7"/>
        <v xml:space="preserve"> </v>
      </c>
    </row>
    <row r="19" spans="1:82" s="22" customFormat="1" ht="9" customHeight="1">
      <c r="A19" s="89">
        <v>5</v>
      </c>
      <c r="B19" s="55" t="s">
        <v>5</v>
      </c>
      <c r="C19" s="90">
        <v>136.6</v>
      </c>
      <c r="D19" s="104"/>
      <c r="E19" s="90"/>
      <c r="F19" s="90"/>
      <c r="G19" s="57">
        <f t="shared" si="4"/>
        <v>896406.9</v>
      </c>
      <c r="H19" s="90">
        <f t="shared" si="5"/>
        <v>0</v>
      </c>
      <c r="I19" s="60">
        <v>0</v>
      </c>
      <c r="J19" s="60">
        <v>0</v>
      </c>
      <c r="K19" s="60">
        <v>0</v>
      </c>
      <c r="L19" s="60">
        <v>0</v>
      </c>
      <c r="M19" s="60">
        <v>0</v>
      </c>
      <c r="N19" s="90">
        <v>0</v>
      </c>
      <c r="O19" s="90">
        <v>0</v>
      </c>
      <c r="P19" s="90">
        <v>0</v>
      </c>
      <c r="Q19" s="90">
        <v>0</v>
      </c>
      <c r="R19" s="90">
        <v>0</v>
      </c>
      <c r="S19" s="90">
        <v>0</v>
      </c>
      <c r="T19" s="47">
        <v>0</v>
      </c>
      <c r="U19" s="90">
        <v>0</v>
      </c>
      <c r="V19" s="90" t="s">
        <v>14</v>
      </c>
      <c r="W19" s="18">
        <v>264.95</v>
      </c>
      <c r="X19" s="90">
        <v>877453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4">
        <v>0</v>
      </c>
      <c r="AF19" s="94">
        <v>0</v>
      </c>
      <c r="AG19" s="94">
        <v>0</v>
      </c>
      <c r="AH19" s="94">
        <v>0</v>
      </c>
      <c r="AI19" s="94">
        <v>0</v>
      </c>
      <c r="AJ19" s="94">
        <v>11774.35</v>
      </c>
      <c r="AK19" s="94">
        <v>7179.55</v>
      </c>
      <c r="AL19" s="94">
        <v>0</v>
      </c>
      <c r="AN19" s="107">
        <f ca="1">I19/'Приложение 1.1'!J17</f>
        <v>0</v>
      </c>
      <c r="AO19" s="107" t="e">
        <f t="shared" si="8"/>
        <v>#DIV/0!</v>
      </c>
      <c r="AP19" s="107" t="e">
        <f t="shared" si="9"/>
        <v>#DIV/0!</v>
      </c>
      <c r="AQ19" s="107" t="e">
        <f t="shared" si="10"/>
        <v>#DIV/0!</v>
      </c>
      <c r="AR19" s="107" t="e">
        <f t="shared" si="11"/>
        <v>#DIV/0!</v>
      </c>
      <c r="AS19" s="107" t="e">
        <f t="shared" si="12"/>
        <v>#DIV/0!</v>
      </c>
      <c r="AT19" s="107" t="e">
        <f t="shared" si="13"/>
        <v>#DIV/0!</v>
      </c>
      <c r="AU19" s="107">
        <f t="shared" si="14"/>
        <v>3311.7682581619174</v>
      </c>
      <c r="AV19" s="107" t="e">
        <f t="shared" si="15"/>
        <v>#DIV/0!</v>
      </c>
      <c r="AW19" s="107" t="e">
        <f t="shared" si="16"/>
        <v>#DIV/0!</v>
      </c>
      <c r="AX19" s="107" t="e">
        <f t="shared" si="17"/>
        <v>#DIV/0!</v>
      </c>
      <c r="AY19" s="107">
        <f ca="1">AI19/'Приложение 1.1'!J17</f>
        <v>0</v>
      </c>
      <c r="AZ19" s="107">
        <v>730.08</v>
      </c>
      <c r="BA19" s="107">
        <v>2070.12</v>
      </c>
      <c r="BB19" s="107">
        <v>848.92</v>
      </c>
      <c r="BC19" s="107">
        <v>819.73</v>
      </c>
      <c r="BD19" s="107">
        <v>611.5</v>
      </c>
      <c r="BE19" s="107">
        <v>1080.04</v>
      </c>
      <c r="BF19" s="107">
        <v>2102000</v>
      </c>
      <c r="BG19" s="107">
        <f t="shared" si="18"/>
        <v>4422.8500000000004</v>
      </c>
      <c r="BH19" s="107">
        <v>8748.57</v>
      </c>
      <c r="BI19" s="107">
        <v>3389.61</v>
      </c>
      <c r="BJ19" s="107">
        <v>5995.76</v>
      </c>
      <c r="BK19" s="107">
        <v>548.62</v>
      </c>
      <c r="BL19" s="108" t="str">
        <f t="shared" si="19"/>
        <v xml:space="preserve"> </v>
      </c>
      <c r="BM19" s="108" t="e">
        <f t="shared" si="20"/>
        <v>#DIV/0!</v>
      </c>
      <c r="BN19" s="108" t="e">
        <f t="shared" si="21"/>
        <v>#DIV/0!</v>
      </c>
      <c r="BO19" s="108" t="e">
        <f t="shared" si="22"/>
        <v>#DIV/0!</v>
      </c>
      <c r="BP19" s="108" t="e">
        <f t="shared" si="23"/>
        <v>#DIV/0!</v>
      </c>
      <c r="BQ19" s="108" t="e">
        <f t="shared" si="24"/>
        <v>#DIV/0!</v>
      </c>
      <c r="BR19" s="108" t="e">
        <f t="shared" si="25"/>
        <v>#DIV/0!</v>
      </c>
      <c r="BS19" s="108" t="str">
        <f t="shared" si="26"/>
        <v xml:space="preserve"> </v>
      </c>
      <c r="BT19" s="108" t="e">
        <f t="shared" si="27"/>
        <v>#DIV/0!</v>
      </c>
      <c r="BU19" s="108" t="e">
        <f t="shared" si="28"/>
        <v>#DIV/0!</v>
      </c>
      <c r="BV19" s="108" t="e">
        <f t="shared" si="29"/>
        <v>#DIV/0!</v>
      </c>
      <c r="BW19" s="108" t="str">
        <f t="shared" si="30"/>
        <v xml:space="preserve"> </v>
      </c>
      <c r="BY19" s="77">
        <f t="shared" si="1"/>
        <v>1.3135050611502432</v>
      </c>
      <c r="BZ19" s="109">
        <f t="shared" si="2"/>
        <v>0.80092533870500104</v>
      </c>
      <c r="CA19" s="110">
        <f t="shared" si="3"/>
        <v>3383.3059067748636</v>
      </c>
      <c r="CB19" s="107">
        <f t="shared" si="6"/>
        <v>4621.88</v>
      </c>
      <c r="CC19" s="17" t="str">
        <f t="shared" si="7"/>
        <v xml:space="preserve"> </v>
      </c>
    </row>
    <row r="20" spans="1:82" s="22" customFormat="1" ht="9" customHeight="1">
      <c r="A20" s="89">
        <v>6</v>
      </c>
      <c r="B20" s="55" t="s">
        <v>6</v>
      </c>
      <c r="C20" s="90">
        <v>340.4</v>
      </c>
      <c r="D20" s="104"/>
      <c r="E20" s="90"/>
      <c r="F20" s="90"/>
      <c r="G20" s="57">
        <f t="shared" si="4"/>
        <v>860604.41</v>
      </c>
      <c r="H20" s="90">
        <f t="shared" si="5"/>
        <v>0</v>
      </c>
      <c r="I20" s="60">
        <v>0</v>
      </c>
      <c r="J20" s="60">
        <v>0</v>
      </c>
      <c r="K20" s="60">
        <v>0</v>
      </c>
      <c r="L20" s="60">
        <v>0</v>
      </c>
      <c r="M20" s="60">
        <v>0</v>
      </c>
      <c r="N20" s="90">
        <v>0</v>
      </c>
      <c r="O20" s="90">
        <v>0</v>
      </c>
      <c r="P20" s="90">
        <v>0</v>
      </c>
      <c r="Q20" s="90">
        <v>0</v>
      </c>
      <c r="R20" s="90">
        <v>0</v>
      </c>
      <c r="S20" s="90">
        <v>0</v>
      </c>
      <c r="T20" s="47">
        <v>0</v>
      </c>
      <c r="U20" s="90">
        <v>0</v>
      </c>
      <c r="V20" s="90" t="s">
        <v>14</v>
      </c>
      <c r="W20" s="18">
        <v>378</v>
      </c>
      <c r="X20" s="90">
        <v>832610.98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4">
        <v>0</v>
      </c>
      <c r="AF20" s="94">
        <v>0</v>
      </c>
      <c r="AG20" s="94">
        <v>0</v>
      </c>
      <c r="AH20" s="94">
        <v>0</v>
      </c>
      <c r="AI20" s="94">
        <v>0</v>
      </c>
      <c r="AJ20" s="94">
        <v>17422.86</v>
      </c>
      <c r="AK20" s="94">
        <v>10570.57</v>
      </c>
      <c r="AL20" s="94">
        <v>0</v>
      </c>
      <c r="AN20" s="107">
        <f ca="1">I20/'Приложение 1.1'!J18</f>
        <v>0</v>
      </c>
      <c r="AO20" s="107" t="e">
        <f t="shared" si="8"/>
        <v>#DIV/0!</v>
      </c>
      <c r="AP20" s="107" t="e">
        <f t="shared" si="9"/>
        <v>#DIV/0!</v>
      </c>
      <c r="AQ20" s="107" t="e">
        <f t="shared" si="10"/>
        <v>#DIV/0!</v>
      </c>
      <c r="AR20" s="107" t="e">
        <f t="shared" si="11"/>
        <v>#DIV/0!</v>
      </c>
      <c r="AS20" s="107" t="e">
        <f t="shared" si="12"/>
        <v>#DIV/0!</v>
      </c>
      <c r="AT20" s="107" t="e">
        <f t="shared" si="13"/>
        <v>#DIV/0!</v>
      </c>
      <c r="AU20" s="107">
        <f t="shared" si="14"/>
        <v>2202.6745502645504</v>
      </c>
      <c r="AV20" s="107" t="e">
        <f t="shared" si="15"/>
        <v>#DIV/0!</v>
      </c>
      <c r="AW20" s="107" t="e">
        <f t="shared" si="16"/>
        <v>#DIV/0!</v>
      </c>
      <c r="AX20" s="107" t="e">
        <f t="shared" si="17"/>
        <v>#DIV/0!</v>
      </c>
      <c r="AY20" s="107">
        <f ca="1">AI20/'Приложение 1.1'!J18</f>
        <v>0</v>
      </c>
      <c r="AZ20" s="107">
        <v>730.08</v>
      </c>
      <c r="BA20" s="107">
        <v>2070.12</v>
      </c>
      <c r="BB20" s="107">
        <v>848.92</v>
      </c>
      <c r="BC20" s="107">
        <v>819.73</v>
      </c>
      <c r="BD20" s="107">
        <v>611.5</v>
      </c>
      <c r="BE20" s="107">
        <v>1080.04</v>
      </c>
      <c r="BF20" s="107">
        <v>2102000</v>
      </c>
      <c r="BG20" s="107">
        <f t="shared" si="18"/>
        <v>4422.8500000000004</v>
      </c>
      <c r="BH20" s="107">
        <v>8748.57</v>
      </c>
      <c r="BI20" s="107">
        <v>3389.61</v>
      </c>
      <c r="BJ20" s="107">
        <v>5995.76</v>
      </c>
      <c r="BK20" s="107">
        <v>548.62</v>
      </c>
      <c r="BL20" s="108" t="str">
        <f t="shared" si="19"/>
        <v xml:space="preserve"> </v>
      </c>
      <c r="BM20" s="108" t="e">
        <f t="shared" si="20"/>
        <v>#DIV/0!</v>
      </c>
      <c r="BN20" s="108" t="e">
        <f t="shared" si="21"/>
        <v>#DIV/0!</v>
      </c>
      <c r="BO20" s="108" t="e">
        <f t="shared" si="22"/>
        <v>#DIV/0!</v>
      </c>
      <c r="BP20" s="108" t="e">
        <f t="shared" si="23"/>
        <v>#DIV/0!</v>
      </c>
      <c r="BQ20" s="108" t="e">
        <f t="shared" si="24"/>
        <v>#DIV/0!</v>
      </c>
      <c r="BR20" s="108" t="e">
        <f t="shared" si="25"/>
        <v>#DIV/0!</v>
      </c>
      <c r="BS20" s="108" t="str">
        <f t="shared" si="26"/>
        <v xml:space="preserve"> </v>
      </c>
      <c r="BT20" s="108" t="e">
        <f t="shared" si="27"/>
        <v>#DIV/0!</v>
      </c>
      <c r="BU20" s="108" t="e">
        <f t="shared" si="28"/>
        <v>#DIV/0!</v>
      </c>
      <c r="BV20" s="108" t="e">
        <f t="shared" si="29"/>
        <v>#DIV/0!</v>
      </c>
      <c r="BW20" s="108" t="str">
        <f t="shared" si="30"/>
        <v xml:space="preserve"> </v>
      </c>
      <c r="BY20" s="77">
        <f t="shared" si="1"/>
        <v>2.0244911364095843</v>
      </c>
      <c r="BZ20" s="109">
        <f t="shared" si="2"/>
        <v>1.2282728135218361</v>
      </c>
      <c r="CA20" s="110">
        <f t="shared" si="3"/>
        <v>2276.7312433862435</v>
      </c>
      <c r="CB20" s="107">
        <f t="shared" si="6"/>
        <v>4621.88</v>
      </c>
      <c r="CC20" s="17" t="str">
        <f t="shared" si="7"/>
        <v xml:space="preserve"> </v>
      </c>
    </row>
    <row r="21" spans="1:82" s="22" customFormat="1" ht="9" customHeight="1">
      <c r="A21" s="89">
        <v>7</v>
      </c>
      <c r="B21" s="55" t="s">
        <v>7</v>
      </c>
      <c r="C21" s="90">
        <v>601.9</v>
      </c>
      <c r="D21" s="104"/>
      <c r="E21" s="90"/>
      <c r="F21" s="90"/>
      <c r="G21" s="90">
        <f>ROUND(H21+U21+X21+Z21+AB21+AD21+AF21+AH21+AI21+AJ21+AK21+AL21,2)</f>
        <v>1217200.1299999999</v>
      </c>
      <c r="H21" s="90">
        <f t="shared" si="5"/>
        <v>0</v>
      </c>
      <c r="I21" s="60">
        <v>0</v>
      </c>
      <c r="J21" s="60">
        <v>0</v>
      </c>
      <c r="K21" s="60">
        <v>0</v>
      </c>
      <c r="L21" s="60">
        <v>0</v>
      </c>
      <c r="M21" s="60">
        <v>0</v>
      </c>
      <c r="N21" s="90">
        <v>0</v>
      </c>
      <c r="O21" s="90">
        <v>0</v>
      </c>
      <c r="P21" s="90">
        <v>0</v>
      </c>
      <c r="Q21" s="90">
        <v>0</v>
      </c>
      <c r="R21" s="90">
        <v>0</v>
      </c>
      <c r="S21" s="90">
        <v>0</v>
      </c>
      <c r="T21" s="47">
        <v>0</v>
      </c>
      <c r="U21" s="90">
        <v>0</v>
      </c>
      <c r="V21" s="90" t="s">
        <v>14</v>
      </c>
      <c r="W21" s="18">
        <v>630</v>
      </c>
      <c r="X21" s="90">
        <v>1183481.55</v>
      </c>
      <c r="Y21" s="94">
        <v>0</v>
      </c>
      <c r="Z21" s="94">
        <v>0</v>
      </c>
      <c r="AA21" s="94">
        <v>0</v>
      </c>
      <c r="AB21" s="94">
        <v>0</v>
      </c>
      <c r="AC21" s="94">
        <v>0</v>
      </c>
      <c r="AD21" s="94">
        <v>0</v>
      </c>
      <c r="AE21" s="94">
        <v>0</v>
      </c>
      <c r="AF21" s="94">
        <v>0</v>
      </c>
      <c r="AG21" s="94">
        <v>0</v>
      </c>
      <c r="AH21" s="94">
        <v>0</v>
      </c>
      <c r="AI21" s="94">
        <v>0</v>
      </c>
      <c r="AJ21" s="94">
        <v>18707.400000000001</v>
      </c>
      <c r="AK21" s="94">
        <v>15011.18</v>
      </c>
      <c r="AL21" s="94">
        <v>0</v>
      </c>
      <c r="AN21" s="107">
        <f ca="1">I21/'Приложение 1.1'!J19</f>
        <v>0</v>
      </c>
      <c r="AO21" s="107" t="e">
        <f t="shared" si="8"/>
        <v>#DIV/0!</v>
      </c>
      <c r="AP21" s="107" t="e">
        <f t="shared" si="9"/>
        <v>#DIV/0!</v>
      </c>
      <c r="AQ21" s="107" t="e">
        <f t="shared" si="10"/>
        <v>#DIV/0!</v>
      </c>
      <c r="AR21" s="107" t="e">
        <f t="shared" si="11"/>
        <v>#DIV/0!</v>
      </c>
      <c r="AS21" s="107" t="e">
        <f t="shared" si="12"/>
        <v>#DIV/0!</v>
      </c>
      <c r="AT21" s="107" t="e">
        <f t="shared" si="13"/>
        <v>#DIV/0!</v>
      </c>
      <c r="AU21" s="107">
        <f t="shared" si="14"/>
        <v>1878.5421428571428</v>
      </c>
      <c r="AV21" s="107" t="e">
        <f t="shared" si="15"/>
        <v>#DIV/0!</v>
      </c>
      <c r="AW21" s="107" t="e">
        <f t="shared" si="16"/>
        <v>#DIV/0!</v>
      </c>
      <c r="AX21" s="107" t="e">
        <f t="shared" si="17"/>
        <v>#DIV/0!</v>
      </c>
      <c r="AY21" s="107">
        <f ca="1">AI21/'Приложение 1.1'!J19</f>
        <v>0</v>
      </c>
      <c r="AZ21" s="107">
        <v>730.08</v>
      </c>
      <c r="BA21" s="107">
        <v>2070.12</v>
      </c>
      <c r="BB21" s="107">
        <v>848.92</v>
      </c>
      <c r="BC21" s="107">
        <v>819.73</v>
      </c>
      <c r="BD21" s="107">
        <v>611.5</v>
      </c>
      <c r="BE21" s="107">
        <v>1080.04</v>
      </c>
      <c r="BF21" s="107">
        <v>2102000</v>
      </c>
      <c r="BG21" s="107">
        <f t="shared" si="18"/>
        <v>4422.8500000000004</v>
      </c>
      <c r="BH21" s="107">
        <v>8748.57</v>
      </c>
      <c r="BI21" s="107">
        <v>3389.61</v>
      </c>
      <c r="BJ21" s="107">
        <v>5995.76</v>
      </c>
      <c r="BK21" s="107">
        <v>548.62</v>
      </c>
      <c r="BL21" s="108" t="str">
        <f t="shared" si="19"/>
        <v xml:space="preserve"> </v>
      </c>
      <c r="BM21" s="108" t="e">
        <f t="shared" si="20"/>
        <v>#DIV/0!</v>
      </c>
      <c r="BN21" s="108" t="e">
        <f t="shared" si="21"/>
        <v>#DIV/0!</v>
      </c>
      <c r="BO21" s="108" t="e">
        <f t="shared" si="22"/>
        <v>#DIV/0!</v>
      </c>
      <c r="BP21" s="108" t="e">
        <f t="shared" si="23"/>
        <v>#DIV/0!</v>
      </c>
      <c r="BQ21" s="108" t="e">
        <f t="shared" si="24"/>
        <v>#DIV/0!</v>
      </c>
      <c r="BR21" s="108" t="e">
        <f t="shared" si="25"/>
        <v>#DIV/0!</v>
      </c>
      <c r="BS21" s="108" t="str">
        <f t="shared" si="26"/>
        <v xml:space="preserve"> </v>
      </c>
      <c r="BT21" s="108" t="e">
        <f t="shared" si="27"/>
        <v>#DIV/0!</v>
      </c>
      <c r="BU21" s="108" t="e">
        <f t="shared" si="28"/>
        <v>#DIV/0!</v>
      </c>
      <c r="BV21" s="108" t="e">
        <f t="shared" si="29"/>
        <v>#DIV/0!</v>
      </c>
      <c r="BW21" s="108" t="str">
        <f t="shared" si="30"/>
        <v xml:space="preserve"> </v>
      </c>
      <c r="BY21" s="77">
        <f t="shared" si="1"/>
        <v>1.5369206376933269</v>
      </c>
      <c r="BZ21" s="109">
        <f t="shared" si="2"/>
        <v>1.2332548797871064</v>
      </c>
      <c r="CA21" s="110">
        <f t="shared" si="3"/>
        <v>1932.0636984126982</v>
      </c>
      <c r="CB21" s="107">
        <f t="shared" si="6"/>
        <v>4621.88</v>
      </c>
      <c r="CC21" s="17" t="str">
        <f t="shared" si="7"/>
        <v xml:space="preserve"> </v>
      </c>
    </row>
    <row r="22" spans="1:82" s="22" customFormat="1" ht="39.75" customHeight="1">
      <c r="A22" s="174" t="s">
        <v>81</v>
      </c>
      <c r="B22" s="174"/>
      <c r="C22" s="90">
        <f>SUM(C15:C21)</f>
        <v>2507.6999999999998</v>
      </c>
      <c r="D22" s="81"/>
      <c r="E22" s="78"/>
      <c r="F22" s="78"/>
      <c r="G22" s="90">
        <f>ROUND(SUM(G15:G21),2)</f>
        <v>7396075.4699999997</v>
      </c>
      <c r="H22" s="90">
        <f t="shared" ref="H22:AL22" si="31">SUM(H15:H21)</f>
        <v>0</v>
      </c>
      <c r="I22" s="90">
        <f t="shared" si="31"/>
        <v>0</v>
      </c>
      <c r="J22" s="90">
        <f t="shared" si="31"/>
        <v>0</v>
      </c>
      <c r="K22" s="90">
        <f t="shared" si="31"/>
        <v>0</v>
      </c>
      <c r="L22" s="90">
        <f t="shared" si="31"/>
        <v>0</v>
      </c>
      <c r="M22" s="90">
        <f t="shared" si="31"/>
        <v>0</v>
      </c>
      <c r="N22" s="90">
        <f t="shared" si="31"/>
        <v>0</v>
      </c>
      <c r="O22" s="90">
        <f t="shared" si="31"/>
        <v>0</v>
      </c>
      <c r="P22" s="90">
        <f t="shared" si="31"/>
        <v>0</v>
      </c>
      <c r="Q22" s="90">
        <f t="shared" si="31"/>
        <v>0</v>
      </c>
      <c r="R22" s="90">
        <f t="shared" si="31"/>
        <v>0</v>
      </c>
      <c r="S22" s="90">
        <f t="shared" si="31"/>
        <v>0</v>
      </c>
      <c r="T22" s="47">
        <f t="shared" si="31"/>
        <v>0</v>
      </c>
      <c r="U22" s="90">
        <f t="shared" si="31"/>
        <v>0</v>
      </c>
      <c r="V22" s="78" t="s">
        <v>150</v>
      </c>
      <c r="W22" s="90">
        <f t="shared" si="31"/>
        <v>2747.45</v>
      </c>
      <c r="X22" s="90">
        <f t="shared" si="31"/>
        <v>7111697.0100000007</v>
      </c>
      <c r="Y22" s="90">
        <f t="shared" si="31"/>
        <v>0</v>
      </c>
      <c r="Z22" s="90">
        <f t="shared" si="31"/>
        <v>0</v>
      </c>
      <c r="AA22" s="90">
        <f t="shared" si="31"/>
        <v>0</v>
      </c>
      <c r="AB22" s="90">
        <f t="shared" si="31"/>
        <v>0</v>
      </c>
      <c r="AC22" s="90">
        <f t="shared" si="31"/>
        <v>0</v>
      </c>
      <c r="AD22" s="90">
        <f t="shared" si="31"/>
        <v>0</v>
      </c>
      <c r="AE22" s="90">
        <f t="shared" si="31"/>
        <v>0</v>
      </c>
      <c r="AF22" s="90">
        <f t="shared" si="31"/>
        <v>0</v>
      </c>
      <c r="AG22" s="90">
        <f t="shared" si="31"/>
        <v>0</v>
      </c>
      <c r="AH22" s="90">
        <f t="shared" si="31"/>
        <v>0</v>
      </c>
      <c r="AI22" s="90">
        <f t="shared" si="31"/>
        <v>0</v>
      </c>
      <c r="AJ22" s="90">
        <f t="shared" si="31"/>
        <v>176823.50000000003</v>
      </c>
      <c r="AK22" s="90">
        <f t="shared" si="31"/>
        <v>107554.95999999999</v>
      </c>
      <c r="AL22" s="90">
        <f t="shared" si="31"/>
        <v>0</v>
      </c>
      <c r="AN22" s="107">
        <f ca="1">I22/'Приложение 1.1'!J20</f>
        <v>0</v>
      </c>
      <c r="AO22" s="107" t="e">
        <f t="shared" si="8"/>
        <v>#DIV/0!</v>
      </c>
      <c r="AP22" s="107" t="e">
        <f t="shared" si="9"/>
        <v>#DIV/0!</v>
      </c>
      <c r="AQ22" s="107" t="e">
        <f t="shared" si="10"/>
        <v>#DIV/0!</v>
      </c>
      <c r="AR22" s="107" t="e">
        <f t="shared" si="11"/>
        <v>#DIV/0!</v>
      </c>
      <c r="AS22" s="107" t="e">
        <f t="shared" si="12"/>
        <v>#DIV/0!</v>
      </c>
      <c r="AT22" s="107" t="e">
        <f t="shared" si="13"/>
        <v>#DIV/0!</v>
      </c>
      <c r="AU22" s="107">
        <f t="shared" si="14"/>
        <v>2588.4718593604985</v>
      </c>
      <c r="AV22" s="107" t="e">
        <f t="shared" si="15"/>
        <v>#DIV/0!</v>
      </c>
      <c r="AW22" s="107" t="e">
        <f t="shared" si="16"/>
        <v>#DIV/0!</v>
      </c>
      <c r="AX22" s="107" t="e">
        <f t="shared" si="17"/>
        <v>#DIV/0!</v>
      </c>
      <c r="AY22" s="107">
        <f ca="1">AI22/'Приложение 1.1'!J20</f>
        <v>0</v>
      </c>
      <c r="AZ22" s="107">
        <v>730.08</v>
      </c>
      <c r="BA22" s="107">
        <v>2070.12</v>
      </c>
      <c r="BB22" s="107">
        <v>848.92</v>
      </c>
      <c r="BC22" s="107">
        <v>819.73</v>
      </c>
      <c r="BD22" s="107">
        <v>611.5</v>
      </c>
      <c r="BE22" s="107">
        <v>1080.04</v>
      </c>
      <c r="BF22" s="107">
        <v>2102000</v>
      </c>
      <c r="BG22" s="107">
        <f t="shared" si="18"/>
        <v>4422.8500000000004</v>
      </c>
      <c r="BH22" s="107">
        <v>8748.57</v>
      </c>
      <c r="BI22" s="107">
        <v>3389.61</v>
      </c>
      <c r="BJ22" s="107">
        <v>5995.76</v>
      </c>
      <c r="BK22" s="107">
        <v>548.62</v>
      </c>
      <c r="BL22" s="108" t="str">
        <f t="shared" si="19"/>
        <v xml:space="preserve"> </v>
      </c>
      <c r="BM22" s="108" t="e">
        <f t="shared" si="20"/>
        <v>#DIV/0!</v>
      </c>
      <c r="BN22" s="108" t="e">
        <f t="shared" si="21"/>
        <v>#DIV/0!</v>
      </c>
      <c r="BO22" s="108" t="e">
        <f t="shared" si="22"/>
        <v>#DIV/0!</v>
      </c>
      <c r="BP22" s="108" t="e">
        <f t="shared" si="23"/>
        <v>#DIV/0!</v>
      </c>
      <c r="BQ22" s="108" t="e">
        <f t="shared" si="24"/>
        <v>#DIV/0!</v>
      </c>
      <c r="BR22" s="108" t="e">
        <f t="shared" si="25"/>
        <v>#DIV/0!</v>
      </c>
      <c r="BS22" s="108" t="str">
        <f t="shared" si="26"/>
        <v xml:space="preserve"> </v>
      </c>
      <c r="BT22" s="108" t="e">
        <f t="shared" si="27"/>
        <v>#DIV/0!</v>
      </c>
      <c r="BU22" s="108" t="e">
        <f t="shared" si="28"/>
        <v>#DIV/0!</v>
      </c>
      <c r="BV22" s="108" t="e">
        <f t="shared" si="29"/>
        <v>#DIV/0!</v>
      </c>
      <c r="BW22" s="108" t="str">
        <f t="shared" si="30"/>
        <v xml:space="preserve"> </v>
      </c>
      <c r="BY22" s="77">
        <f t="shared" si="1"/>
        <v>2.390774684726142</v>
      </c>
      <c r="BZ22" s="109">
        <f t="shared" si="2"/>
        <v>1.4542166374081089</v>
      </c>
      <c r="CA22" s="110">
        <f t="shared" si="3"/>
        <v>2691.9781870461702</v>
      </c>
      <c r="CB22" s="107">
        <f t="shared" si="6"/>
        <v>4621.88</v>
      </c>
      <c r="CC22" s="17" t="str">
        <f t="shared" si="7"/>
        <v xml:space="preserve"> </v>
      </c>
    </row>
    <row r="23" spans="1:82" s="22" customFormat="1" ht="22.5" customHeight="1">
      <c r="A23" s="207" t="s">
        <v>15</v>
      </c>
      <c r="B23" s="208"/>
      <c r="C23" s="208"/>
      <c r="D23" s="208"/>
      <c r="E23" s="208"/>
      <c r="F23" s="208"/>
      <c r="G23" s="208"/>
      <c r="H23" s="208"/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/>
      <c r="AF23" s="208"/>
      <c r="AG23" s="208"/>
      <c r="AH23" s="208"/>
      <c r="AI23" s="208"/>
      <c r="AJ23" s="208"/>
      <c r="AK23" s="208"/>
      <c r="AL23" s="209"/>
      <c r="AN23" s="107" t="e">
        <f ca="1">I23/'Приложение 1.1'!J21</f>
        <v>#DIV/0!</v>
      </c>
      <c r="AO23" s="107" t="e">
        <f t="shared" si="8"/>
        <v>#DIV/0!</v>
      </c>
      <c r="AP23" s="107" t="e">
        <f t="shared" si="9"/>
        <v>#DIV/0!</v>
      </c>
      <c r="AQ23" s="107" t="e">
        <f t="shared" si="10"/>
        <v>#DIV/0!</v>
      </c>
      <c r="AR23" s="107" t="e">
        <f t="shared" si="11"/>
        <v>#DIV/0!</v>
      </c>
      <c r="AS23" s="107" t="e">
        <f t="shared" si="12"/>
        <v>#DIV/0!</v>
      </c>
      <c r="AT23" s="107" t="e">
        <f t="shared" si="13"/>
        <v>#DIV/0!</v>
      </c>
      <c r="AU23" s="107" t="e">
        <f t="shared" si="14"/>
        <v>#DIV/0!</v>
      </c>
      <c r="AV23" s="107" t="e">
        <f t="shared" si="15"/>
        <v>#DIV/0!</v>
      </c>
      <c r="AW23" s="107" t="e">
        <f t="shared" si="16"/>
        <v>#DIV/0!</v>
      </c>
      <c r="AX23" s="107" t="e">
        <f t="shared" si="17"/>
        <v>#DIV/0!</v>
      </c>
      <c r="AY23" s="107" t="e">
        <f ca="1">AI23/'Приложение 1.1'!J21</f>
        <v>#DIV/0!</v>
      </c>
      <c r="AZ23" s="107">
        <v>766.59</v>
      </c>
      <c r="BA23" s="107">
        <v>2173.62</v>
      </c>
      <c r="BB23" s="107">
        <v>891.36</v>
      </c>
      <c r="BC23" s="107">
        <v>860.72</v>
      </c>
      <c r="BD23" s="107">
        <v>1699.83</v>
      </c>
      <c r="BE23" s="107">
        <v>1134.04</v>
      </c>
      <c r="BF23" s="107">
        <v>2338035</v>
      </c>
      <c r="BG23" s="107">
        <f>IF(V23="ПК",4837.98,4644)</f>
        <v>4644</v>
      </c>
      <c r="BH23" s="107">
        <v>9186</v>
      </c>
      <c r="BI23" s="107">
        <v>3559.09</v>
      </c>
      <c r="BJ23" s="107">
        <v>6295.55</v>
      </c>
      <c r="BK23" s="107">
        <f>105042.09+358512+470547</f>
        <v>934101.09</v>
      </c>
      <c r="BL23" s="108" t="e">
        <f t="shared" si="19"/>
        <v>#DIV/0!</v>
      </c>
      <c r="BM23" s="108" t="e">
        <f t="shared" si="20"/>
        <v>#DIV/0!</v>
      </c>
      <c r="BN23" s="108" t="e">
        <f t="shared" si="21"/>
        <v>#DIV/0!</v>
      </c>
      <c r="BO23" s="108" t="e">
        <f t="shared" si="22"/>
        <v>#DIV/0!</v>
      </c>
      <c r="BP23" s="108" t="e">
        <f t="shared" si="23"/>
        <v>#DIV/0!</v>
      </c>
      <c r="BQ23" s="108" t="e">
        <f t="shared" si="24"/>
        <v>#DIV/0!</v>
      </c>
      <c r="BR23" s="108" t="e">
        <f t="shared" si="25"/>
        <v>#DIV/0!</v>
      </c>
      <c r="BS23" s="108" t="e">
        <f t="shared" si="26"/>
        <v>#DIV/0!</v>
      </c>
      <c r="BT23" s="108" t="e">
        <f t="shared" si="27"/>
        <v>#DIV/0!</v>
      </c>
      <c r="BU23" s="108" t="e">
        <f t="shared" si="28"/>
        <v>#DIV/0!</v>
      </c>
      <c r="BV23" s="108" t="e">
        <f t="shared" si="29"/>
        <v>#DIV/0!</v>
      </c>
      <c r="BW23" s="108" t="e">
        <f t="shared" si="30"/>
        <v>#DIV/0!</v>
      </c>
      <c r="BY23" s="77" t="e">
        <f t="shared" si="1"/>
        <v>#DIV/0!</v>
      </c>
      <c r="BZ23" s="109" t="e">
        <f t="shared" si="2"/>
        <v>#DIV/0!</v>
      </c>
      <c r="CA23" s="110" t="e">
        <f t="shared" si="3"/>
        <v>#DIV/0!</v>
      </c>
      <c r="CB23" s="107">
        <f>IF(V23="ПК",5055.69,4852.98)</f>
        <v>4852.9799999999996</v>
      </c>
      <c r="CC23" s="17" t="e">
        <f t="shared" si="7"/>
        <v>#DIV/0!</v>
      </c>
    </row>
    <row r="24" spans="1:82" s="22" customFormat="1" ht="11.25" customHeight="1">
      <c r="A24" s="207" t="s">
        <v>80</v>
      </c>
      <c r="B24" s="208"/>
      <c r="C24" s="208"/>
      <c r="D24" s="208"/>
      <c r="E24" s="208"/>
      <c r="F24" s="208"/>
      <c r="G24" s="208"/>
      <c r="H24" s="208"/>
      <c r="I24" s="208"/>
      <c r="J24" s="208"/>
      <c r="K24" s="208"/>
      <c r="L24" s="208"/>
      <c r="M24" s="208"/>
      <c r="N24" s="208"/>
      <c r="O24" s="208"/>
      <c r="P24" s="208"/>
      <c r="Q24" s="208"/>
      <c r="R24" s="208"/>
      <c r="S24" s="208"/>
      <c r="T24" s="208"/>
      <c r="U24" s="208"/>
      <c r="V24" s="208"/>
      <c r="W24" s="208"/>
      <c r="X24" s="208"/>
      <c r="Y24" s="208"/>
      <c r="Z24" s="208"/>
      <c r="AA24" s="208"/>
      <c r="AB24" s="208"/>
      <c r="AC24" s="208"/>
      <c r="AD24" s="208"/>
      <c r="AE24" s="208"/>
      <c r="AF24" s="208"/>
      <c r="AG24" s="208"/>
      <c r="AH24" s="208"/>
      <c r="AI24" s="208"/>
      <c r="AJ24" s="208"/>
      <c r="AK24" s="208"/>
      <c r="AL24" s="209"/>
      <c r="AN24" s="107" t="e">
        <f ca="1">I24/'Приложение 1.1'!J22</f>
        <v>#DIV/0!</v>
      </c>
      <c r="AO24" s="107" t="e">
        <f t="shared" ref="AO24:AO31" si="32">K24/J24</f>
        <v>#DIV/0!</v>
      </c>
      <c r="AP24" s="107" t="e">
        <f t="shared" ref="AP24:AP31" si="33">M24/L24</f>
        <v>#DIV/0!</v>
      </c>
      <c r="AQ24" s="107" t="e">
        <f t="shared" ref="AQ24:AQ31" si="34">O24/N24</f>
        <v>#DIV/0!</v>
      </c>
      <c r="AR24" s="107" t="e">
        <f t="shared" ref="AR24:AR31" si="35">Q24/P24</f>
        <v>#DIV/0!</v>
      </c>
      <c r="AS24" s="107" t="e">
        <f t="shared" ref="AS24:AS31" si="36">S24/R24</f>
        <v>#DIV/0!</v>
      </c>
      <c r="AT24" s="107" t="e">
        <f t="shared" ref="AT24:AT31" si="37">U24/T24</f>
        <v>#DIV/0!</v>
      </c>
      <c r="AU24" s="107" t="e">
        <f t="shared" ref="AU24:AU31" si="38">X24/W24</f>
        <v>#DIV/0!</v>
      </c>
      <c r="AV24" s="107" t="e">
        <f t="shared" ref="AV24:AV31" si="39">Z24/Y24</f>
        <v>#DIV/0!</v>
      </c>
      <c r="AW24" s="107" t="e">
        <f t="shared" ref="AW24:AW31" si="40">AB24/AA24</f>
        <v>#DIV/0!</v>
      </c>
      <c r="AX24" s="107" t="e">
        <f t="shared" ref="AX24:AX31" si="41">AH24/AG24</f>
        <v>#DIV/0!</v>
      </c>
      <c r="AY24" s="107" t="e">
        <f ca="1">AI24/'Приложение 1.1'!J22</f>
        <v>#DIV/0!</v>
      </c>
      <c r="AZ24" s="107">
        <v>766.59</v>
      </c>
      <c r="BA24" s="107">
        <v>2173.62</v>
      </c>
      <c r="BB24" s="107">
        <v>891.36</v>
      </c>
      <c r="BC24" s="107">
        <v>860.72</v>
      </c>
      <c r="BD24" s="107">
        <v>1699.83</v>
      </c>
      <c r="BE24" s="107">
        <v>1134.04</v>
      </c>
      <c r="BF24" s="107">
        <v>2338035</v>
      </c>
      <c r="BG24" s="107">
        <f t="shared" ref="BG24:BG31" si="42">IF(V24="ПК",4837.98,4644)</f>
        <v>4644</v>
      </c>
      <c r="BH24" s="107">
        <v>9186</v>
      </c>
      <c r="BI24" s="107">
        <v>3559.09</v>
      </c>
      <c r="BJ24" s="107">
        <v>6295.55</v>
      </c>
      <c r="BK24" s="107">
        <f t="shared" ref="BK24:BK31" si="43">105042.09+358512+470547</f>
        <v>934101.09</v>
      </c>
      <c r="BL24" s="108" t="e">
        <f t="shared" ref="BL24:BL31" si="44">IF(AN24&gt;AZ24, "+", " ")</f>
        <v>#DIV/0!</v>
      </c>
      <c r="BM24" s="108" t="e">
        <f t="shared" ref="BM24:BM31" si="45">IF(AO24&gt;BA24, "+", " ")</f>
        <v>#DIV/0!</v>
      </c>
      <c r="BN24" s="108" t="e">
        <f t="shared" ref="BN24:BN31" si="46">IF(AP24&gt;BB24, "+", " ")</f>
        <v>#DIV/0!</v>
      </c>
      <c r="BO24" s="108" t="e">
        <f t="shared" ref="BO24:BO31" si="47">IF(AQ24&gt;BC24, "+", " ")</f>
        <v>#DIV/0!</v>
      </c>
      <c r="BP24" s="108" t="e">
        <f t="shared" ref="BP24:BP31" si="48">IF(AR24&gt;BD24, "+", " ")</f>
        <v>#DIV/0!</v>
      </c>
      <c r="BQ24" s="108" t="e">
        <f t="shared" ref="BQ24:BQ31" si="49">IF(AS24&gt;BE24, "+", " ")</f>
        <v>#DIV/0!</v>
      </c>
      <c r="BR24" s="108" t="e">
        <f t="shared" ref="BR24:BR31" si="50">IF(AT24&gt;BF24, "+", " ")</f>
        <v>#DIV/0!</v>
      </c>
      <c r="BS24" s="108" t="e">
        <f t="shared" ref="BS24:BS31" si="51">IF(AU24&gt;BG24, "+", " ")</f>
        <v>#DIV/0!</v>
      </c>
      <c r="BT24" s="108" t="e">
        <f t="shared" ref="BT24:BT31" si="52">IF(AV24&gt;BH24, "+", " ")</f>
        <v>#DIV/0!</v>
      </c>
      <c r="BU24" s="108" t="e">
        <f t="shared" ref="BU24:BU31" si="53">IF(AW24&gt;BI24, "+", " ")</f>
        <v>#DIV/0!</v>
      </c>
      <c r="BV24" s="108" t="e">
        <f t="shared" ref="BV24:BV31" si="54">IF(AX24&gt;BJ24, "+", " ")</f>
        <v>#DIV/0!</v>
      </c>
      <c r="BW24" s="108" t="e">
        <f t="shared" ref="BW24:BW31" si="55">IF(AY24&gt;BK24, "+", " ")</f>
        <v>#DIV/0!</v>
      </c>
      <c r="BY24" s="77" t="e">
        <f t="shared" ref="BY24:BY31" si="56">AJ24/G24*100</f>
        <v>#DIV/0!</v>
      </c>
      <c r="BZ24" s="109" t="e">
        <f t="shared" ref="BZ24:BZ31" si="57">AK24/G24*100</f>
        <v>#DIV/0!</v>
      </c>
      <c r="CA24" s="110" t="e">
        <f t="shared" ref="CA24:CA31" si="58">G24/W24</f>
        <v>#DIV/0!</v>
      </c>
      <c r="CB24" s="107">
        <f t="shared" ref="CB24:CB31" si="59">IF(V24="ПК",5055.69,4852.98)</f>
        <v>4852.9799999999996</v>
      </c>
      <c r="CC24" s="17" t="e">
        <f t="shared" ref="CC24:CC31" si="60">IF(CA24&gt;CB24, "+", " ")</f>
        <v>#DIV/0!</v>
      </c>
    </row>
    <row r="25" spans="1:82" s="22" customFormat="1" ht="9" customHeight="1">
      <c r="A25" s="89">
        <v>1</v>
      </c>
      <c r="B25" s="55" t="s">
        <v>8</v>
      </c>
      <c r="C25" s="90">
        <v>295.3</v>
      </c>
      <c r="D25" s="104"/>
      <c r="E25" s="90"/>
      <c r="F25" s="90"/>
      <c r="G25" s="59">
        <f t="shared" ref="G25:G30" si="61">ROUND(X25+AJ25+AK25,2)</f>
        <v>1228062.68</v>
      </c>
      <c r="H25" s="90">
        <f t="shared" ref="H25:H30" si="62">I25+K25+M25+O25+Q25+S25</f>
        <v>0</v>
      </c>
      <c r="I25" s="60">
        <v>0</v>
      </c>
      <c r="J25" s="60">
        <v>0</v>
      </c>
      <c r="K25" s="60">
        <v>0</v>
      </c>
      <c r="L25" s="60">
        <v>0</v>
      </c>
      <c r="M25" s="60">
        <v>0</v>
      </c>
      <c r="N25" s="90">
        <v>0</v>
      </c>
      <c r="O25" s="90">
        <v>0</v>
      </c>
      <c r="P25" s="90">
        <v>0</v>
      </c>
      <c r="Q25" s="90">
        <v>0</v>
      </c>
      <c r="R25" s="90">
        <v>0</v>
      </c>
      <c r="S25" s="90">
        <v>0</v>
      </c>
      <c r="T25" s="47">
        <v>0</v>
      </c>
      <c r="U25" s="90">
        <v>0</v>
      </c>
      <c r="V25" s="78" t="s">
        <v>14</v>
      </c>
      <c r="W25" s="94">
        <v>268</v>
      </c>
      <c r="X25" s="90">
        <v>1183700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4">
        <v>0</v>
      </c>
      <c r="AF25" s="94">
        <v>0</v>
      </c>
      <c r="AG25" s="94">
        <v>0</v>
      </c>
      <c r="AH25" s="94">
        <v>0</v>
      </c>
      <c r="AI25" s="94">
        <v>0</v>
      </c>
      <c r="AJ25" s="94">
        <v>29525.66</v>
      </c>
      <c r="AK25" s="94">
        <v>14837.02</v>
      </c>
      <c r="AL25" s="94">
        <v>0</v>
      </c>
      <c r="AN25" s="107">
        <f ca="1">I25/'Приложение 1.1'!J23</f>
        <v>0</v>
      </c>
      <c r="AO25" s="107" t="e">
        <f t="shared" si="32"/>
        <v>#DIV/0!</v>
      </c>
      <c r="AP25" s="107" t="e">
        <f t="shared" si="33"/>
        <v>#DIV/0!</v>
      </c>
      <c r="AQ25" s="107" t="e">
        <f t="shared" si="34"/>
        <v>#DIV/0!</v>
      </c>
      <c r="AR25" s="107" t="e">
        <f t="shared" si="35"/>
        <v>#DIV/0!</v>
      </c>
      <c r="AS25" s="107" t="e">
        <f t="shared" si="36"/>
        <v>#DIV/0!</v>
      </c>
      <c r="AT25" s="107" t="e">
        <f t="shared" si="37"/>
        <v>#DIV/0!</v>
      </c>
      <c r="AU25" s="107">
        <f t="shared" si="38"/>
        <v>4416.7910447761196</v>
      </c>
      <c r="AV25" s="107" t="e">
        <f t="shared" si="39"/>
        <v>#DIV/0!</v>
      </c>
      <c r="AW25" s="107" t="e">
        <f t="shared" si="40"/>
        <v>#DIV/0!</v>
      </c>
      <c r="AX25" s="107" t="e">
        <f t="shared" si="41"/>
        <v>#DIV/0!</v>
      </c>
      <c r="AY25" s="107">
        <f ca="1">AI25/'Приложение 1.1'!J23</f>
        <v>0</v>
      </c>
      <c r="AZ25" s="107">
        <v>766.59</v>
      </c>
      <c r="BA25" s="107">
        <v>2173.62</v>
      </c>
      <c r="BB25" s="107">
        <v>891.36</v>
      </c>
      <c r="BC25" s="107">
        <v>860.72</v>
      </c>
      <c r="BD25" s="107">
        <v>1699.83</v>
      </c>
      <c r="BE25" s="107">
        <v>1134.04</v>
      </c>
      <c r="BF25" s="107">
        <v>2338035</v>
      </c>
      <c r="BG25" s="107">
        <f t="shared" si="42"/>
        <v>4644</v>
      </c>
      <c r="BH25" s="107">
        <v>9186</v>
      </c>
      <c r="BI25" s="107">
        <v>3559.09</v>
      </c>
      <c r="BJ25" s="107">
        <v>6295.55</v>
      </c>
      <c r="BK25" s="107">
        <f t="shared" si="43"/>
        <v>934101.09</v>
      </c>
      <c r="BL25" s="108" t="str">
        <f t="shared" si="44"/>
        <v xml:space="preserve"> </v>
      </c>
      <c r="BM25" s="108" t="e">
        <f t="shared" si="45"/>
        <v>#DIV/0!</v>
      </c>
      <c r="BN25" s="108" t="e">
        <f t="shared" si="46"/>
        <v>#DIV/0!</v>
      </c>
      <c r="BO25" s="108" t="e">
        <f t="shared" si="47"/>
        <v>#DIV/0!</v>
      </c>
      <c r="BP25" s="108" t="e">
        <f t="shared" si="48"/>
        <v>#DIV/0!</v>
      </c>
      <c r="BQ25" s="108" t="e">
        <f t="shared" si="49"/>
        <v>#DIV/0!</v>
      </c>
      <c r="BR25" s="108" t="e">
        <f t="shared" si="50"/>
        <v>#DIV/0!</v>
      </c>
      <c r="BS25" s="108" t="str">
        <f t="shared" si="51"/>
        <v xml:space="preserve"> </v>
      </c>
      <c r="BT25" s="108" t="e">
        <f t="shared" si="52"/>
        <v>#DIV/0!</v>
      </c>
      <c r="BU25" s="108" t="e">
        <f t="shared" si="53"/>
        <v>#DIV/0!</v>
      </c>
      <c r="BV25" s="108" t="e">
        <f t="shared" si="54"/>
        <v>#DIV/0!</v>
      </c>
      <c r="BW25" s="108" t="str">
        <f t="shared" si="55"/>
        <v xml:space="preserve"> </v>
      </c>
      <c r="BY25" s="77">
        <f t="shared" si="56"/>
        <v>2.4042469884354762</v>
      </c>
      <c r="BZ25" s="109">
        <f t="shared" si="57"/>
        <v>1.2081647168041945</v>
      </c>
      <c r="CA25" s="110">
        <f t="shared" si="58"/>
        <v>4582.3234328358203</v>
      </c>
      <c r="CB25" s="107">
        <f t="shared" si="59"/>
        <v>4852.9799999999996</v>
      </c>
      <c r="CC25" s="17" t="str">
        <f t="shared" si="60"/>
        <v xml:space="preserve"> </v>
      </c>
    </row>
    <row r="26" spans="1:82" s="22" customFormat="1" ht="9" customHeight="1">
      <c r="A26" s="89">
        <v>2</v>
      </c>
      <c r="B26" s="55" t="s">
        <v>9</v>
      </c>
      <c r="C26" s="90">
        <v>1489.1</v>
      </c>
      <c r="D26" s="104"/>
      <c r="E26" s="90"/>
      <c r="F26" s="90"/>
      <c r="G26" s="59">
        <f t="shared" si="61"/>
        <v>3129577.05</v>
      </c>
      <c r="H26" s="90">
        <f t="shared" si="62"/>
        <v>0</v>
      </c>
      <c r="I26" s="60">
        <v>0</v>
      </c>
      <c r="J26" s="60">
        <v>0</v>
      </c>
      <c r="K26" s="60">
        <v>0</v>
      </c>
      <c r="L26" s="60">
        <v>0</v>
      </c>
      <c r="M26" s="60">
        <v>0</v>
      </c>
      <c r="N26" s="90">
        <v>0</v>
      </c>
      <c r="O26" s="90">
        <v>0</v>
      </c>
      <c r="P26" s="90">
        <v>0</v>
      </c>
      <c r="Q26" s="90">
        <v>0</v>
      </c>
      <c r="R26" s="90">
        <v>0</v>
      </c>
      <c r="S26" s="90">
        <v>0</v>
      </c>
      <c r="T26" s="47">
        <v>0</v>
      </c>
      <c r="U26" s="90">
        <v>0</v>
      </c>
      <c r="V26" s="78" t="s">
        <v>14</v>
      </c>
      <c r="W26" s="94">
        <v>824.1</v>
      </c>
      <c r="X26" s="90">
        <v>2956597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4">
        <v>0</v>
      </c>
      <c r="AF26" s="94">
        <v>0</v>
      </c>
      <c r="AG26" s="94">
        <v>0</v>
      </c>
      <c r="AH26" s="94">
        <v>0</v>
      </c>
      <c r="AI26" s="94">
        <v>0</v>
      </c>
      <c r="AJ26" s="94">
        <v>115127.19</v>
      </c>
      <c r="AK26" s="94">
        <v>57852.86</v>
      </c>
      <c r="AL26" s="94">
        <v>0</v>
      </c>
      <c r="AN26" s="107">
        <f ca="1">I26/'Приложение 1.1'!J24</f>
        <v>0</v>
      </c>
      <c r="AO26" s="107" t="e">
        <f t="shared" si="32"/>
        <v>#DIV/0!</v>
      </c>
      <c r="AP26" s="107" t="e">
        <f t="shared" si="33"/>
        <v>#DIV/0!</v>
      </c>
      <c r="AQ26" s="107" t="e">
        <f t="shared" si="34"/>
        <v>#DIV/0!</v>
      </c>
      <c r="AR26" s="107" t="e">
        <f t="shared" si="35"/>
        <v>#DIV/0!</v>
      </c>
      <c r="AS26" s="107" t="e">
        <f t="shared" si="36"/>
        <v>#DIV/0!</v>
      </c>
      <c r="AT26" s="107" t="e">
        <f t="shared" si="37"/>
        <v>#DIV/0!</v>
      </c>
      <c r="AU26" s="107">
        <f t="shared" si="38"/>
        <v>3587.6677587671397</v>
      </c>
      <c r="AV26" s="107" t="e">
        <f t="shared" si="39"/>
        <v>#DIV/0!</v>
      </c>
      <c r="AW26" s="107" t="e">
        <f t="shared" si="40"/>
        <v>#DIV/0!</v>
      </c>
      <c r="AX26" s="107" t="e">
        <f t="shared" si="41"/>
        <v>#DIV/0!</v>
      </c>
      <c r="AY26" s="107">
        <f ca="1">AI26/'Приложение 1.1'!J24</f>
        <v>0</v>
      </c>
      <c r="AZ26" s="107">
        <v>766.59</v>
      </c>
      <c r="BA26" s="107">
        <v>2173.62</v>
      </c>
      <c r="BB26" s="107">
        <v>891.36</v>
      </c>
      <c r="BC26" s="107">
        <v>860.72</v>
      </c>
      <c r="BD26" s="107">
        <v>1699.83</v>
      </c>
      <c r="BE26" s="107">
        <v>1134.04</v>
      </c>
      <c r="BF26" s="107">
        <v>2338035</v>
      </c>
      <c r="BG26" s="107">
        <f t="shared" si="42"/>
        <v>4644</v>
      </c>
      <c r="BH26" s="107">
        <v>9186</v>
      </c>
      <c r="BI26" s="107">
        <v>3559.09</v>
      </c>
      <c r="BJ26" s="107">
        <v>6295.55</v>
      </c>
      <c r="BK26" s="107">
        <f t="shared" si="43"/>
        <v>934101.09</v>
      </c>
      <c r="BL26" s="108" t="str">
        <f t="shared" si="44"/>
        <v xml:space="preserve"> </v>
      </c>
      <c r="BM26" s="108" t="e">
        <f t="shared" si="45"/>
        <v>#DIV/0!</v>
      </c>
      <c r="BN26" s="108" t="e">
        <f t="shared" si="46"/>
        <v>#DIV/0!</v>
      </c>
      <c r="BO26" s="108" t="e">
        <f t="shared" si="47"/>
        <v>#DIV/0!</v>
      </c>
      <c r="BP26" s="108" t="e">
        <f t="shared" si="48"/>
        <v>#DIV/0!</v>
      </c>
      <c r="BQ26" s="108" t="e">
        <f t="shared" si="49"/>
        <v>#DIV/0!</v>
      </c>
      <c r="BR26" s="108" t="e">
        <f t="shared" si="50"/>
        <v>#DIV/0!</v>
      </c>
      <c r="BS26" s="108" t="str">
        <f t="shared" si="51"/>
        <v xml:space="preserve"> </v>
      </c>
      <c r="BT26" s="108" t="e">
        <f t="shared" si="52"/>
        <v>#DIV/0!</v>
      </c>
      <c r="BU26" s="108" t="e">
        <f t="shared" si="53"/>
        <v>#DIV/0!</v>
      </c>
      <c r="BV26" s="108" t="e">
        <f t="shared" si="54"/>
        <v>#DIV/0!</v>
      </c>
      <c r="BW26" s="108" t="str">
        <f t="shared" si="55"/>
        <v xml:space="preserve"> </v>
      </c>
      <c r="BY26" s="77">
        <f t="shared" si="56"/>
        <v>3.6786820762249652</v>
      </c>
      <c r="BZ26" s="109">
        <f t="shared" si="57"/>
        <v>1.8485839803816302</v>
      </c>
      <c r="CA26" s="110">
        <f t="shared" si="58"/>
        <v>3797.5695303967964</v>
      </c>
      <c r="CB26" s="107">
        <f t="shared" si="59"/>
        <v>4852.9799999999996</v>
      </c>
      <c r="CC26" s="17" t="str">
        <f t="shared" si="60"/>
        <v xml:space="preserve"> </v>
      </c>
      <c r="CD26" s="118">
        <f>CA26-CB26</f>
        <v>-1055.4104696032032</v>
      </c>
    </row>
    <row r="27" spans="1:82" s="22" customFormat="1" ht="9" customHeight="1">
      <c r="A27" s="89">
        <v>3</v>
      </c>
      <c r="B27" s="55" t="s">
        <v>10</v>
      </c>
      <c r="C27" s="90">
        <v>476.5</v>
      </c>
      <c r="D27" s="104"/>
      <c r="E27" s="90"/>
      <c r="F27" s="90"/>
      <c r="G27" s="59">
        <f>ROUND(H27+AI27+AJ27+AK27,2)</f>
        <v>1841636.2</v>
      </c>
      <c r="H27" s="90">
        <f t="shared" si="62"/>
        <v>897208.78</v>
      </c>
      <c r="I27" s="60">
        <v>246946.41</v>
      </c>
      <c r="J27" s="60">
        <v>168</v>
      </c>
      <c r="K27" s="60">
        <f>ROUND(2271.44*0.955*J27*0.61,2)</f>
        <v>222302.2</v>
      </c>
      <c r="L27" s="60">
        <v>0</v>
      </c>
      <c r="M27" s="60">
        <v>0</v>
      </c>
      <c r="N27" s="90">
        <v>84</v>
      </c>
      <c r="O27" s="90">
        <f>ROUND(899.45*0.955*N27*0.98,2)</f>
        <v>70710.8</v>
      </c>
      <c r="P27" s="90">
        <v>168</v>
      </c>
      <c r="Q27" s="90">
        <f>ROUND(P27*1776.32*0.955*0.97,2)</f>
        <v>276443</v>
      </c>
      <c r="R27" s="90">
        <v>84</v>
      </c>
      <c r="S27" s="90">
        <f>ROUND(1185.07*0.955*R27*0.85,2)</f>
        <v>80806.37</v>
      </c>
      <c r="T27" s="47">
        <v>0</v>
      </c>
      <c r="U27" s="90">
        <v>0</v>
      </c>
      <c r="V27" s="78"/>
      <c r="W27" s="94">
        <v>0</v>
      </c>
      <c r="X27" s="90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4">
        <v>0</v>
      </c>
      <c r="AF27" s="94">
        <v>0</v>
      </c>
      <c r="AG27" s="94">
        <v>0</v>
      </c>
      <c r="AH27" s="94">
        <v>0</v>
      </c>
      <c r="AI27" s="94">
        <f>ROUND((78899.97+348476.71+434177.11),2)</f>
        <v>861553.79</v>
      </c>
      <c r="AJ27" s="94">
        <v>55249.09</v>
      </c>
      <c r="AK27" s="94">
        <v>27624.54</v>
      </c>
      <c r="AL27" s="94">
        <v>0</v>
      </c>
      <c r="AN27" s="107">
        <f ca="1">I27/'Приложение 1.1'!J25</f>
        <v>518.25059811122776</v>
      </c>
      <c r="AO27" s="107">
        <f t="shared" si="32"/>
        <v>1323.2273809523811</v>
      </c>
      <c r="AP27" s="107" t="e">
        <f t="shared" si="33"/>
        <v>#DIV/0!</v>
      </c>
      <c r="AQ27" s="107">
        <f t="shared" si="34"/>
        <v>841.79523809523812</v>
      </c>
      <c r="AR27" s="107">
        <f t="shared" si="35"/>
        <v>1645.4940476190477</v>
      </c>
      <c r="AS27" s="107">
        <f t="shared" si="36"/>
        <v>961.98059523809513</v>
      </c>
      <c r="AT27" s="107" t="e">
        <f t="shared" si="37"/>
        <v>#DIV/0!</v>
      </c>
      <c r="AU27" s="107" t="e">
        <f t="shared" si="38"/>
        <v>#DIV/0!</v>
      </c>
      <c r="AV27" s="107" t="e">
        <f t="shared" si="39"/>
        <v>#DIV/0!</v>
      </c>
      <c r="AW27" s="107" t="e">
        <f t="shared" si="40"/>
        <v>#DIV/0!</v>
      </c>
      <c r="AX27" s="107" t="e">
        <f t="shared" si="41"/>
        <v>#DIV/0!</v>
      </c>
      <c r="AY27" s="107">
        <f ca="1">AI27/'Приложение 1.1'!J25</f>
        <v>1808.0877019937041</v>
      </c>
      <c r="AZ27" s="107">
        <v>766.59</v>
      </c>
      <c r="BA27" s="107">
        <v>2173.62</v>
      </c>
      <c r="BB27" s="107">
        <v>891.36</v>
      </c>
      <c r="BC27" s="107">
        <v>860.72</v>
      </c>
      <c r="BD27" s="107">
        <v>1699.83</v>
      </c>
      <c r="BE27" s="107">
        <v>1134.04</v>
      </c>
      <c r="BF27" s="107">
        <v>2338035</v>
      </c>
      <c r="BG27" s="107">
        <f t="shared" si="42"/>
        <v>4644</v>
      </c>
      <c r="BH27" s="107">
        <v>9186</v>
      </c>
      <c r="BI27" s="107">
        <v>3559.09</v>
      </c>
      <c r="BJ27" s="107">
        <v>6295.55</v>
      </c>
      <c r="BK27" s="107">
        <f t="shared" si="43"/>
        <v>934101.09</v>
      </c>
      <c r="BL27" s="108" t="str">
        <f t="shared" si="44"/>
        <v xml:space="preserve"> </v>
      </c>
      <c r="BM27" s="108" t="str">
        <f t="shared" si="45"/>
        <v xml:space="preserve"> </v>
      </c>
      <c r="BN27" s="108" t="e">
        <f t="shared" si="46"/>
        <v>#DIV/0!</v>
      </c>
      <c r="BO27" s="108" t="str">
        <f t="shared" si="47"/>
        <v xml:space="preserve"> </v>
      </c>
      <c r="BP27" s="108" t="str">
        <f t="shared" si="48"/>
        <v xml:space="preserve"> </v>
      </c>
      <c r="BQ27" s="108" t="str">
        <f t="shared" si="49"/>
        <v xml:space="preserve"> </v>
      </c>
      <c r="BR27" s="108" t="e">
        <f t="shared" si="50"/>
        <v>#DIV/0!</v>
      </c>
      <c r="BS27" s="108" t="e">
        <f t="shared" si="51"/>
        <v>#DIV/0!</v>
      </c>
      <c r="BT27" s="108" t="e">
        <f t="shared" si="52"/>
        <v>#DIV/0!</v>
      </c>
      <c r="BU27" s="108" t="e">
        <f t="shared" si="53"/>
        <v>#DIV/0!</v>
      </c>
      <c r="BV27" s="108" t="e">
        <f t="shared" si="54"/>
        <v>#DIV/0!</v>
      </c>
      <c r="BW27" s="108" t="str">
        <f t="shared" si="55"/>
        <v xml:space="preserve"> </v>
      </c>
      <c r="BY27" s="77">
        <f t="shared" si="56"/>
        <v>3.000000217198163</v>
      </c>
      <c r="BZ27" s="109">
        <f t="shared" si="57"/>
        <v>1.4999998371013776</v>
      </c>
      <c r="CA27" s="110" t="e">
        <f t="shared" si="58"/>
        <v>#DIV/0!</v>
      </c>
      <c r="CB27" s="107">
        <f t="shared" si="59"/>
        <v>4852.9799999999996</v>
      </c>
      <c r="CC27" s="17" t="e">
        <f t="shared" si="60"/>
        <v>#DIV/0!</v>
      </c>
    </row>
    <row r="28" spans="1:82" s="22" customFormat="1" ht="9" customHeight="1">
      <c r="A28" s="89">
        <v>4</v>
      </c>
      <c r="B28" s="55" t="s">
        <v>11</v>
      </c>
      <c r="C28" s="90">
        <v>975.4</v>
      </c>
      <c r="D28" s="104"/>
      <c r="E28" s="90"/>
      <c r="F28" s="90"/>
      <c r="G28" s="59">
        <f>ROUND(H28+AI28+AJ28+AK28,2)</f>
        <v>2894559.92</v>
      </c>
      <c r="H28" s="90">
        <f t="shared" si="62"/>
        <v>1902750.93</v>
      </c>
      <c r="I28" s="60">
        <v>319273.49999999988</v>
      </c>
      <c r="J28" s="60">
        <v>444</v>
      </c>
      <c r="K28" s="60">
        <f>ROUND(2271.44*0.955*J28*0.61,2)</f>
        <v>587512.94999999995</v>
      </c>
      <c r="L28" s="60">
        <v>0</v>
      </c>
      <c r="M28" s="60">
        <v>0</v>
      </c>
      <c r="N28" s="90">
        <v>168</v>
      </c>
      <c r="O28" s="90">
        <f>ROUND(899.45*0.955*N28*0.98,2)</f>
        <v>141421.6</v>
      </c>
      <c r="P28" s="90">
        <v>372</v>
      </c>
      <c r="Q28" s="90">
        <f>ROUND(P28*1776.32*0.955*0.97,2)</f>
        <v>612123.78</v>
      </c>
      <c r="R28" s="90">
        <v>252</v>
      </c>
      <c r="S28" s="90">
        <f>ROUND(1185.07*0.955*R28*0.85,2)</f>
        <v>242419.1</v>
      </c>
      <c r="T28" s="47">
        <v>0</v>
      </c>
      <c r="U28" s="90">
        <v>0</v>
      </c>
      <c r="V28" s="78"/>
      <c r="W28" s="94">
        <v>0</v>
      </c>
      <c r="X28" s="90">
        <v>0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4">
        <v>0</v>
      </c>
      <c r="AF28" s="94">
        <v>0</v>
      </c>
      <c r="AG28" s="94">
        <v>0</v>
      </c>
      <c r="AH28" s="94">
        <v>0</v>
      </c>
      <c r="AI28" s="94">
        <f>ROUND((78899.97+348476.71+434177.11),2)</f>
        <v>861553.79</v>
      </c>
      <c r="AJ28" s="94">
        <v>86836.800000000003</v>
      </c>
      <c r="AK28" s="94">
        <v>43418.400000000001</v>
      </c>
      <c r="AL28" s="94">
        <v>0</v>
      </c>
      <c r="AN28" s="107">
        <f ca="1">I28/'Приложение 1.1'!J26</f>
        <v>327.32571252819343</v>
      </c>
      <c r="AO28" s="107">
        <f t="shared" si="32"/>
        <v>1323.2273648648647</v>
      </c>
      <c r="AP28" s="107" t="e">
        <f t="shared" si="33"/>
        <v>#DIV/0!</v>
      </c>
      <c r="AQ28" s="107">
        <f t="shared" si="34"/>
        <v>841.79523809523812</v>
      </c>
      <c r="AR28" s="107">
        <f t="shared" si="35"/>
        <v>1645.4940322580646</v>
      </c>
      <c r="AS28" s="107">
        <f t="shared" si="36"/>
        <v>961.98055555555561</v>
      </c>
      <c r="AT28" s="107" t="e">
        <f t="shared" si="37"/>
        <v>#DIV/0!</v>
      </c>
      <c r="AU28" s="107" t="e">
        <f t="shared" si="38"/>
        <v>#DIV/0!</v>
      </c>
      <c r="AV28" s="107" t="e">
        <f t="shared" si="39"/>
        <v>#DIV/0!</v>
      </c>
      <c r="AW28" s="107" t="e">
        <f t="shared" si="40"/>
        <v>#DIV/0!</v>
      </c>
      <c r="AX28" s="107" t="e">
        <f t="shared" si="41"/>
        <v>#DIV/0!</v>
      </c>
      <c r="AY28" s="107">
        <f ca="1">AI28/'Приложение 1.1'!J26</f>
        <v>883.28254049620671</v>
      </c>
      <c r="AZ28" s="107">
        <v>766.59</v>
      </c>
      <c r="BA28" s="107">
        <v>2173.62</v>
      </c>
      <c r="BB28" s="107">
        <v>891.36</v>
      </c>
      <c r="BC28" s="107">
        <v>860.72</v>
      </c>
      <c r="BD28" s="107">
        <v>1699.83</v>
      </c>
      <c r="BE28" s="107">
        <v>1134.04</v>
      </c>
      <c r="BF28" s="107">
        <v>2338035</v>
      </c>
      <c r="BG28" s="107">
        <f t="shared" si="42"/>
        <v>4644</v>
      </c>
      <c r="BH28" s="107">
        <v>9186</v>
      </c>
      <c r="BI28" s="107">
        <v>3559.09</v>
      </c>
      <c r="BJ28" s="107">
        <v>6295.55</v>
      </c>
      <c r="BK28" s="107">
        <f t="shared" si="43"/>
        <v>934101.09</v>
      </c>
      <c r="BL28" s="108" t="str">
        <f t="shared" si="44"/>
        <v xml:space="preserve"> </v>
      </c>
      <c r="BM28" s="108" t="str">
        <f t="shared" si="45"/>
        <v xml:space="preserve"> </v>
      </c>
      <c r="BN28" s="108" t="e">
        <f t="shared" si="46"/>
        <v>#DIV/0!</v>
      </c>
      <c r="BO28" s="108" t="str">
        <f t="shared" si="47"/>
        <v xml:space="preserve"> </v>
      </c>
      <c r="BP28" s="108" t="str">
        <f t="shared" si="48"/>
        <v xml:space="preserve"> </v>
      </c>
      <c r="BQ28" s="108" t="str">
        <f t="shared" si="49"/>
        <v xml:space="preserve"> </v>
      </c>
      <c r="BR28" s="108" t="e">
        <f t="shared" si="50"/>
        <v>#DIV/0!</v>
      </c>
      <c r="BS28" s="108" t="e">
        <f t="shared" si="51"/>
        <v>#DIV/0!</v>
      </c>
      <c r="BT28" s="108" t="e">
        <f t="shared" si="52"/>
        <v>#DIV/0!</v>
      </c>
      <c r="BU28" s="108" t="e">
        <f t="shared" si="53"/>
        <v>#DIV/0!</v>
      </c>
      <c r="BV28" s="108" t="e">
        <f t="shared" si="54"/>
        <v>#DIV/0!</v>
      </c>
      <c r="BW28" s="108" t="str">
        <f t="shared" si="55"/>
        <v xml:space="preserve"> </v>
      </c>
      <c r="BY28" s="77">
        <f t="shared" si="56"/>
        <v>3.0000000829141587</v>
      </c>
      <c r="BZ28" s="109">
        <f t="shared" si="57"/>
        <v>1.5000000414570793</v>
      </c>
      <c r="CA28" s="110" t="e">
        <f t="shared" si="58"/>
        <v>#DIV/0!</v>
      </c>
      <c r="CB28" s="107">
        <f t="shared" si="59"/>
        <v>4852.9799999999996</v>
      </c>
      <c r="CC28" s="17" t="e">
        <f t="shared" si="60"/>
        <v>#DIV/0!</v>
      </c>
    </row>
    <row r="29" spans="1:82" s="22" customFormat="1" ht="9" customHeight="1">
      <c r="A29" s="89">
        <v>5</v>
      </c>
      <c r="B29" s="55" t="s">
        <v>12</v>
      </c>
      <c r="C29" s="90">
        <v>297.60000000000002</v>
      </c>
      <c r="D29" s="104"/>
      <c r="E29" s="90"/>
      <c r="F29" s="90"/>
      <c r="G29" s="59">
        <f t="shared" si="61"/>
        <v>1123932.93</v>
      </c>
      <c r="H29" s="90">
        <f t="shared" si="62"/>
        <v>0</v>
      </c>
      <c r="I29" s="60">
        <v>0</v>
      </c>
      <c r="J29" s="60">
        <v>0</v>
      </c>
      <c r="K29" s="60">
        <v>0</v>
      </c>
      <c r="L29" s="60">
        <v>0</v>
      </c>
      <c r="M29" s="60">
        <v>0</v>
      </c>
      <c r="N29" s="90">
        <v>0</v>
      </c>
      <c r="O29" s="90">
        <v>0</v>
      </c>
      <c r="P29" s="90">
        <v>0</v>
      </c>
      <c r="Q29" s="90">
        <v>0</v>
      </c>
      <c r="R29" s="90">
        <v>0</v>
      </c>
      <c r="S29" s="90">
        <v>0</v>
      </c>
      <c r="T29" s="47">
        <v>0</v>
      </c>
      <c r="U29" s="90">
        <v>0</v>
      </c>
      <c r="V29" s="78" t="s">
        <v>14</v>
      </c>
      <c r="W29" s="94">
        <v>260</v>
      </c>
      <c r="X29" s="90">
        <v>1090403</v>
      </c>
      <c r="Y29" s="94">
        <v>0</v>
      </c>
      <c r="Z29" s="94">
        <v>0</v>
      </c>
      <c r="AA29" s="94">
        <v>0</v>
      </c>
      <c r="AB29" s="94">
        <v>0</v>
      </c>
      <c r="AC29" s="94">
        <v>0</v>
      </c>
      <c r="AD29" s="94">
        <v>0</v>
      </c>
      <c r="AE29" s="94">
        <v>0</v>
      </c>
      <c r="AF29" s="94">
        <v>0</v>
      </c>
      <c r="AG29" s="94">
        <v>0</v>
      </c>
      <c r="AH29" s="94">
        <v>0</v>
      </c>
      <c r="AI29" s="94">
        <v>0</v>
      </c>
      <c r="AJ29" s="94">
        <v>22315.91</v>
      </c>
      <c r="AK29" s="94">
        <v>11214.02</v>
      </c>
      <c r="AL29" s="94">
        <v>0</v>
      </c>
      <c r="AN29" s="107">
        <f ca="1">I29/'Приложение 1.1'!J27</f>
        <v>0</v>
      </c>
      <c r="AO29" s="107" t="e">
        <f t="shared" si="32"/>
        <v>#DIV/0!</v>
      </c>
      <c r="AP29" s="107" t="e">
        <f t="shared" si="33"/>
        <v>#DIV/0!</v>
      </c>
      <c r="AQ29" s="107" t="e">
        <f t="shared" si="34"/>
        <v>#DIV/0!</v>
      </c>
      <c r="AR29" s="107" t="e">
        <f t="shared" si="35"/>
        <v>#DIV/0!</v>
      </c>
      <c r="AS29" s="107" t="e">
        <f t="shared" si="36"/>
        <v>#DIV/0!</v>
      </c>
      <c r="AT29" s="107" t="e">
        <f t="shared" si="37"/>
        <v>#DIV/0!</v>
      </c>
      <c r="AU29" s="107">
        <f t="shared" si="38"/>
        <v>4193.8576923076926</v>
      </c>
      <c r="AV29" s="107" t="e">
        <f t="shared" si="39"/>
        <v>#DIV/0!</v>
      </c>
      <c r="AW29" s="107" t="e">
        <f t="shared" si="40"/>
        <v>#DIV/0!</v>
      </c>
      <c r="AX29" s="107" t="e">
        <f t="shared" si="41"/>
        <v>#DIV/0!</v>
      </c>
      <c r="AY29" s="107">
        <f ca="1">AI29/'Приложение 1.1'!J27</f>
        <v>0</v>
      </c>
      <c r="AZ29" s="107">
        <v>766.59</v>
      </c>
      <c r="BA29" s="107">
        <v>2173.62</v>
      </c>
      <c r="BB29" s="107">
        <v>891.36</v>
      </c>
      <c r="BC29" s="107">
        <v>860.72</v>
      </c>
      <c r="BD29" s="107">
        <v>1699.83</v>
      </c>
      <c r="BE29" s="107">
        <v>1134.04</v>
      </c>
      <c r="BF29" s="107">
        <v>2338035</v>
      </c>
      <c r="BG29" s="107">
        <f t="shared" si="42"/>
        <v>4644</v>
      </c>
      <c r="BH29" s="107">
        <v>9186</v>
      </c>
      <c r="BI29" s="107">
        <v>3559.09</v>
      </c>
      <c r="BJ29" s="107">
        <v>6295.55</v>
      </c>
      <c r="BK29" s="107">
        <f t="shared" si="43"/>
        <v>934101.09</v>
      </c>
      <c r="BL29" s="108" t="str">
        <f t="shared" si="44"/>
        <v xml:space="preserve"> </v>
      </c>
      <c r="BM29" s="108" t="e">
        <f t="shared" si="45"/>
        <v>#DIV/0!</v>
      </c>
      <c r="BN29" s="108" t="e">
        <f t="shared" si="46"/>
        <v>#DIV/0!</v>
      </c>
      <c r="BO29" s="108" t="e">
        <f t="shared" si="47"/>
        <v>#DIV/0!</v>
      </c>
      <c r="BP29" s="108" t="e">
        <f t="shared" si="48"/>
        <v>#DIV/0!</v>
      </c>
      <c r="BQ29" s="108" t="e">
        <f t="shared" si="49"/>
        <v>#DIV/0!</v>
      </c>
      <c r="BR29" s="108" t="e">
        <f t="shared" si="50"/>
        <v>#DIV/0!</v>
      </c>
      <c r="BS29" s="108" t="str">
        <f t="shared" si="51"/>
        <v xml:space="preserve"> </v>
      </c>
      <c r="BT29" s="108" t="e">
        <f t="shared" si="52"/>
        <v>#DIV/0!</v>
      </c>
      <c r="BU29" s="108" t="e">
        <f t="shared" si="53"/>
        <v>#DIV/0!</v>
      </c>
      <c r="BV29" s="108" t="e">
        <f t="shared" si="54"/>
        <v>#DIV/0!</v>
      </c>
      <c r="BW29" s="108" t="str">
        <f t="shared" si="55"/>
        <v xml:space="preserve"> </v>
      </c>
      <c r="BY29" s="77">
        <f t="shared" si="56"/>
        <v>1.9855197231386397</v>
      </c>
      <c r="BZ29" s="109">
        <f t="shared" si="57"/>
        <v>0.99774814854833027</v>
      </c>
      <c r="CA29" s="110">
        <f t="shared" si="58"/>
        <v>4322.8189615384617</v>
      </c>
      <c r="CB29" s="107">
        <f t="shared" si="59"/>
        <v>4852.9799999999996</v>
      </c>
      <c r="CC29" s="17" t="str">
        <f t="shared" si="60"/>
        <v xml:space="preserve"> </v>
      </c>
    </row>
    <row r="30" spans="1:82" s="22" customFormat="1" ht="9" customHeight="1">
      <c r="A30" s="89">
        <v>6</v>
      </c>
      <c r="B30" s="55" t="s">
        <v>78</v>
      </c>
      <c r="C30" s="90">
        <v>297.60000000000002</v>
      </c>
      <c r="D30" s="104"/>
      <c r="E30" s="90"/>
      <c r="F30" s="90"/>
      <c r="G30" s="59">
        <f t="shared" si="61"/>
        <v>3735413.78</v>
      </c>
      <c r="H30" s="90">
        <f t="shared" si="62"/>
        <v>0</v>
      </c>
      <c r="I30" s="60">
        <f>G28-2894559.92</f>
        <v>0</v>
      </c>
      <c r="J30" s="60">
        <v>0</v>
      </c>
      <c r="K30" s="60">
        <v>0</v>
      </c>
      <c r="L30" s="60">
        <v>0</v>
      </c>
      <c r="M30" s="60">
        <v>0</v>
      </c>
      <c r="N30" s="90">
        <v>0</v>
      </c>
      <c r="O30" s="90">
        <v>0</v>
      </c>
      <c r="P30" s="90">
        <v>0</v>
      </c>
      <c r="Q30" s="90">
        <v>0</v>
      </c>
      <c r="R30" s="90">
        <v>0</v>
      </c>
      <c r="S30" s="90">
        <v>0</v>
      </c>
      <c r="T30" s="47">
        <v>0</v>
      </c>
      <c r="U30" s="90">
        <v>0</v>
      </c>
      <c r="V30" s="78" t="s">
        <v>13</v>
      </c>
      <c r="W30" s="94">
        <v>1046</v>
      </c>
      <c r="X30" s="90">
        <v>3545169.81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4">
        <v>0</v>
      </c>
      <c r="AF30" s="94">
        <v>0</v>
      </c>
      <c r="AG30" s="94">
        <v>0</v>
      </c>
      <c r="AH30" s="94">
        <v>0</v>
      </c>
      <c r="AI30" s="94">
        <v>0</v>
      </c>
      <c r="AJ30" s="94">
        <v>124642.6</v>
      </c>
      <c r="AK30" s="94">
        <v>65601.37</v>
      </c>
      <c r="AL30" s="94">
        <v>0</v>
      </c>
      <c r="AN30" s="107">
        <f ca="1">I30/'Приложение 1.1'!J28</f>
        <v>0</v>
      </c>
      <c r="AO30" s="107" t="e">
        <f t="shared" si="32"/>
        <v>#DIV/0!</v>
      </c>
      <c r="AP30" s="107" t="e">
        <f t="shared" si="33"/>
        <v>#DIV/0!</v>
      </c>
      <c r="AQ30" s="107" t="e">
        <f t="shared" si="34"/>
        <v>#DIV/0!</v>
      </c>
      <c r="AR30" s="107" t="e">
        <f t="shared" si="35"/>
        <v>#DIV/0!</v>
      </c>
      <c r="AS30" s="107" t="e">
        <f t="shared" si="36"/>
        <v>#DIV/0!</v>
      </c>
      <c r="AT30" s="107" t="e">
        <f t="shared" si="37"/>
        <v>#DIV/0!</v>
      </c>
      <c r="AU30" s="107">
        <f t="shared" si="38"/>
        <v>3389.2636806883365</v>
      </c>
      <c r="AV30" s="107" t="e">
        <f t="shared" si="39"/>
        <v>#DIV/0!</v>
      </c>
      <c r="AW30" s="107" t="e">
        <f t="shared" si="40"/>
        <v>#DIV/0!</v>
      </c>
      <c r="AX30" s="107" t="e">
        <f t="shared" si="41"/>
        <v>#DIV/0!</v>
      </c>
      <c r="AY30" s="107">
        <f ca="1">AI30/'Приложение 1.1'!J28</f>
        <v>0</v>
      </c>
      <c r="AZ30" s="107">
        <v>766.59</v>
      </c>
      <c r="BA30" s="107">
        <v>2173.62</v>
      </c>
      <c r="BB30" s="107">
        <v>891.36</v>
      </c>
      <c r="BC30" s="107">
        <v>860.72</v>
      </c>
      <c r="BD30" s="107">
        <v>1699.83</v>
      </c>
      <c r="BE30" s="107">
        <v>1134.04</v>
      </c>
      <c r="BF30" s="107">
        <v>2338035</v>
      </c>
      <c r="BG30" s="107">
        <f t="shared" si="42"/>
        <v>4837.9799999999996</v>
      </c>
      <c r="BH30" s="107">
        <v>9186</v>
      </c>
      <c r="BI30" s="107">
        <v>3559.09</v>
      </c>
      <c r="BJ30" s="107">
        <v>6295.55</v>
      </c>
      <c r="BK30" s="107">
        <f t="shared" si="43"/>
        <v>934101.09</v>
      </c>
      <c r="BL30" s="108" t="str">
        <f t="shared" si="44"/>
        <v xml:space="preserve"> </v>
      </c>
      <c r="BM30" s="108" t="e">
        <f t="shared" si="45"/>
        <v>#DIV/0!</v>
      </c>
      <c r="BN30" s="108" t="e">
        <f t="shared" si="46"/>
        <v>#DIV/0!</v>
      </c>
      <c r="BO30" s="108" t="e">
        <f t="shared" si="47"/>
        <v>#DIV/0!</v>
      </c>
      <c r="BP30" s="108" t="e">
        <f t="shared" si="48"/>
        <v>#DIV/0!</v>
      </c>
      <c r="BQ30" s="108" t="e">
        <f t="shared" si="49"/>
        <v>#DIV/0!</v>
      </c>
      <c r="BR30" s="108" t="e">
        <f t="shared" si="50"/>
        <v>#DIV/0!</v>
      </c>
      <c r="BS30" s="108" t="str">
        <f t="shared" si="51"/>
        <v xml:space="preserve"> </v>
      </c>
      <c r="BT30" s="108" t="e">
        <f t="shared" si="52"/>
        <v>#DIV/0!</v>
      </c>
      <c r="BU30" s="108" t="e">
        <f t="shared" si="53"/>
        <v>#DIV/0!</v>
      </c>
      <c r="BV30" s="108" t="e">
        <f t="shared" si="54"/>
        <v>#DIV/0!</v>
      </c>
      <c r="BW30" s="108" t="str">
        <f t="shared" si="55"/>
        <v xml:space="preserve"> </v>
      </c>
      <c r="BY30" s="77">
        <f t="shared" si="56"/>
        <v>3.3367816081676502</v>
      </c>
      <c r="BZ30" s="109">
        <f t="shared" si="57"/>
        <v>1.7562008886737039</v>
      </c>
      <c r="CA30" s="110">
        <f t="shared" si="58"/>
        <v>3571.1412810707457</v>
      </c>
      <c r="CB30" s="107">
        <f t="shared" si="59"/>
        <v>5055.6899999999996</v>
      </c>
      <c r="CC30" s="17" t="str">
        <f t="shared" si="60"/>
        <v xml:space="preserve"> </v>
      </c>
    </row>
    <row r="31" spans="1:82" s="22" customFormat="1" ht="36.75" customHeight="1">
      <c r="A31" s="174" t="s">
        <v>81</v>
      </c>
      <c r="B31" s="174"/>
      <c r="C31" s="90">
        <f>SUM(C25:C29)</f>
        <v>3533.8999999999996</v>
      </c>
      <c r="D31" s="81"/>
      <c r="E31" s="78"/>
      <c r="F31" s="78"/>
      <c r="G31" s="90">
        <f>SUM(G25:G30)</f>
        <v>13953182.559999999</v>
      </c>
      <c r="H31" s="90">
        <f t="shared" ref="H31:AL31" si="63">SUM(H25:H30)</f>
        <v>2799959.71</v>
      </c>
      <c r="I31" s="90">
        <f t="shared" si="63"/>
        <v>566219.90999999992</v>
      </c>
      <c r="J31" s="90">
        <f t="shared" si="63"/>
        <v>612</v>
      </c>
      <c r="K31" s="90">
        <f t="shared" si="63"/>
        <v>809815.14999999991</v>
      </c>
      <c r="L31" s="90">
        <f t="shared" si="63"/>
        <v>0</v>
      </c>
      <c r="M31" s="90">
        <f t="shared" si="63"/>
        <v>0</v>
      </c>
      <c r="N31" s="90">
        <f t="shared" si="63"/>
        <v>252</v>
      </c>
      <c r="O31" s="90">
        <f t="shared" si="63"/>
        <v>212132.40000000002</v>
      </c>
      <c r="P31" s="90">
        <f t="shared" si="63"/>
        <v>540</v>
      </c>
      <c r="Q31" s="90">
        <f t="shared" si="63"/>
        <v>888566.78</v>
      </c>
      <c r="R31" s="90">
        <f t="shared" si="63"/>
        <v>336</v>
      </c>
      <c r="S31" s="90">
        <f t="shared" si="63"/>
        <v>323225.46999999997</v>
      </c>
      <c r="T31" s="47">
        <f t="shared" si="63"/>
        <v>0</v>
      </c>
      <c r="U31" s="90">
        <f t="shared" si="63"/>
        <v>0</v>
      </c>
      <c r="V31" s="90">
        <f t="shared" si="63"/>
        <v>0</v>
      </c>
      <c r="W31" s="90">
        <f t="shared" si="63"/>
        <v>2398.1</v>
      </c>
      <c r="X31" s="90">
        <f t="shared" si="63"/>
        <v>8775869.8100000005</v>
      </c>
      <c r="Y31" s="90">
        <f t="shared" si="63"/>
        <v>0</v>
      </c>
      <c r="Z31" s="90">
        <f t="shared" si="63"/>
        <v>0</v>
      </c>
      <c r="AA31" s="90">
        <f t="shared" si="63"/>
        <v>0</v>
      </c>
      <c r="AB31" s="90">
        <f t="shared" si="63"/>
        <v>0</v>
      </c>
      <c r="AC31" s="90">
        <f t="shared" si="63"/>
        <v>0</v>
      </c>
      <c r="AD31" s="90">
        <f t="shared" si="63"/>
        <v>0</v>
      </c>
      <c r="AE31" s="90">
        <f t="shared" si="63"/>
        <v>0</v>
      </c>
      <c r="AF31" s="90">
        <f t="shared" si="63"/>
        <v>0</v>
      </c>
      <c r="AG31" s="90">
        <f t="shared" si="63"/>
        <v>0</v>
      </c>
      <c r="AH31" s="90">
        <f t="shared" si="63"/>
        <v>0</v>
      </c>
      <c r="AI31" s="90">
        <f t="shared" si="63"/>
        <v>1723107.58</v>
      </c>
      <c r="AJ31" s="90">
        <f t="shared" si="63"/>
        <v>433697.25</v>
      </c>
      <c r="AK31" s="90">
        <f t="shared" si="63"/>
        <v>220548.21</v>
      </c>
      <c r="AL31" s="90">
        <f t="shared" si="63"/>
        <v>0</v>
      </c>
      <c r="AN31" s="107">
        <f ca="1">I31/'Приложение 1.1'!J29</f>
        <v>73.486857320848017</v>
      </c>
      <c r="AO31" s="107">
        <f t="shared" si="32"/>
        <v>1323.2273692810456</v>
      </c>
      <c r="AP31" s="107" t="e">
        <f t="shared" si="33"/>
        <v>#DIV/0!</v>
      </c>
      <c r="AQ31" s="107">
        <f t="shared" si="34"/>
        <v>841.79523809523823</v>
      </c>
      <c r="AR31" s="107">
        <f t="shared" si="35"/>
        <v>1645.4940370370371</v>
      </c>
      <c r="AS31" s="107">
        <f t="shared" si="36"/>
        <v>961.98056547619035</v>
      </c>
      <c r="AT31" s="107" t="e">
        <f t="shared" si="37"/>
        <v>#DIV/0!</v>
      </c>
      <c r="AU31" s="107">
        <f t="shared" si="38"/>
        <v>3659.5095325465995</v>
      </c>
      <c r="AV31" s="107" t="e">
        <f t="shared" si="39"/>
        <v>#DIV/0!</v>
      </c>
      <c r="AW31" s="107" t="e">
        <f t="shared" si="40"/>
        <v>#DIV/0!</v>
      </c>
      <c r="AX31" s="107" t="e">
        <f t="shared" si="41"/>
        <v>#DIV/0!</v>
      </c>
      <c r="AY31" s="107">
        <f ca="1">AI31/'Приложение 1.1'!J29</f>
        <v>223.63353644687578</v>
      </c>
      <c r="AZ31" s="107">
        <v>766.59</v>
      </c>
      <c r="BA31" s="107">
        <v>2173.62</v>
      </c>
      <c r="BB31" s="107">
        <v>891.36</v>
      </c>
      <c r="BC31" s="107">
        <v>860.72</v>
      </c>
      <c r="BD31" s="107">
        <v>1699.83</v>
      </c>
      <c r="BE31" s="107">
        <v>1134.04</v>
      </c>
      <c r="BF31" s="107">
        <v>2338035</v>
      </c>
      <c r="BG31" s="107">
        <f t="shared" si="42"/>
        <v>4644</v>
      </c>
      <c r="BH31" s="107">
        <v>9186</v>
      </c>
      <c r="BI31" s="107">
        <v>3559.09</v>
      </c>
      <c r="BJ31" s="107">
        <v>6295.55</v>
      </c>
      <c r="BK31" s="107">
        <f t="shared" si="43"/>
        <v>934101.09</v>
      </c>
      <c r="BL31" s="108" t="str">
        <f t="shared" si="44"/>
        <v xml:space="preserve"> </v>
      </c>
      <c r="BM31" s="108" t="str">
        <f t="shared" si="45"/>
        <v xml:space="preserve"> </v>
      </c>
      <c r="BN31" s="108" t="e">
        <f t="shared" si="46"/>
        <v>#DIV/0!</v>
      </c>
      <c r="BO31" s="108" t="str">
        <f t="shared" si="47"/>
        <v xml:space="preserve"> </v>
      </c>
      <c r="BP31" s="108" t="str">
        <f t="shared" si="48"/>
        <v xml:space="preserve"> </v>
      </c>
      <c r="BQ31" s="108" t="str">
        <f t="shared" si="49"/>
        <v xml:space="preserve"> </v>
      </c>
      <c r="BR31" s="108" t="e">
        <f t="shared" si="50"/>
        <v>#DIV/0!</v>
      </c>
      <c r="BS31" s="108" t="str">
        <f t="shared" si="51"/>
        <v xml:space="preserve"> </v>
      </c>
      <c r="BT31" s="108" t="e">
        <f t="shared" si="52"/>
        <v>#DIV/0!</v>
      </c>
      <c r="BU31" s="108" t="e">
        <f t="shared" si="53"/>
        <v>#DIV/0!</v>
      </c>
      <c r="BV31" s="108" t="e">
        <f t="shared" si="54"/>
        <v>#DIV/0!</v>
      </c>
      <c r="BW31" s="108" t="str">
        <f t="shared" si="55"/>
        <v xml:space="preserve"> </v>
      </c>
      <c r="BY31" s="77">
        <f t="shared" si="56"/>
        <v>3.1082317466646838</v>
      </c>
      <c r="BZ31" s="109">
        <f t="shared" si="57"/>
        <v>1.5806301469333028</v>
      </c>
      <c r="CA31" s="110">
        <f t="shared" si="58"/>
        <v>5818.4323255910922</v>
      </c>
      <c r="CB31" s="107">
        <f t="shared" si="59"/>
        <v>4852.9799999999996</v>
      </c>
      <c r="CC31" s="17" t="str">
        <f t="shared" si="60"/>
        <v>+</v>
      </c>
    </row>
    <row r="32" spans="1:82">
      <c r="H32" s="117"/>
      <c r="BY32" s="15"/>
      <c r="BZ32" s="15"/>
    </row>
    <row r="33" spans="77:78">
      <c r="BY33" s="15"/>
      <c r="BZ33" s="15"/>
    </row>
  </sheetData>
  <autoFilter ref="A12:CD31"/>
  <mergeCells count="151">
    <mergeCell ref="BL13:BW13"/>
    <mergeCell ref="BJ9:BJ11"/>
    <mergeCell ref="BL6:BW6"/>
    <mergeCell ref="BL9:BL11"/>
    <mergeCell ref="BM9:BM11"/>
    <mergeCell ref="BN9:BN11"/>
    <mergeCell ref="BO9:BO11"/>
    <mergeCell ref="BP9:BP11"/>
    <mergeCell ref="BW9:BW11"/>
    <mergeCell ref="BW7:BW8"/>
    <mergeCell ref="BV7:BV8"/>
    <mergeCell ref="BS7:BS8"/>
    <mergeCell ref="BU9:BU11"/>
    <mergeCell ref="BV9:BV11"/>
    <mergeCell ref="BS9:BS11"/>
    <mergeCell ref="BT9:BT11"/>
    <mergeCell ref="BQ9:BQ11"/>
    <mergeCell ref="BQ7:BQ8"/>
    <mergeCell ref="BR7:BR8"/>
    <mergeCell ref="BT7:BT8"/>
    <mergeCell ref="BU7:BU8"/>
    <mergeCell ref="AV9:AV11"/>
    <mergeCell ref="AX9:AX11"/>
    <mergeCell ref="BB9:BB11"/>
    <mergeCell ref="BC9:BC11"/>
    <mergeCell ref="BR9:BR11"/>
    <mergeCell ref="BI9:BI11"/>
    <mergeCell ref="BP7:BP8"/>
    <mergeCell ref="BH7:BH8"/>
    <mergeCell ref="BN7:BN8"/>
    <mergeCell ref="BO7:BO8"/>
    <mergeCell ref="BJ7:BJ8"/>
    <mergeCell ref="BK9:BK11"/>
    <mergeCell ref="BM7:BM8"/>
    <mergeCell ref="BL7:BL8"/>
    <mergeCell ref="BE1:BK1"/>
    <mergeCell ref="AZ6:BK6"/>
    <mergeCell ref="BH9:BH11"/>
    <mergeCell ref="BG9:BG11"/>
    <mergeCell ref="AZ9:AZ11"/>
    <mergeCell ref="BD9:BD11"/>
    <mergeCell ref="BE9:BE11"/>
    <mergeCell ref="BF9:BF11"/>
    <mergeCell ref="BE7:BE8"/>
    <mergeCell ref="BI7:BI8"/>
    <mergeCell ref="AI1:AL1"/>
    <mergeCell ref="A4:AL4"/>
    <mergeCell ref="A6:A11"/>
    <mergeCell ref="J8:K8"/>
    <mergeCell ref="L8:M8"/>
    <mergeCell ref="Z9:Z11"/>
    <mergeCell ref="M9:M11"/>
    <mergeCell ref="N9:N11"/>
    <mergeCell ref="U9:U11"/>
    <mergeCell ref="AG7:AH8"/>
    <mergeCell ref="AB2:AL2"/>
    <mergeCell ref="AE6:AL6"/>
    <mergeCell ref="AJ7:AJ8"/>
    <mergeCell ref="BA9:BA11"/>
    <mergeCell ref="AL9:AL11"/>
    <mergeCell ref="AY9:AY11"/>
    <mergeCell ref="AT9:AT11"/>
    <mergeCell ref="AU9:AU11"/>
    <mergeCell ref="AB9:AB11"/>
    <mergeCell ref="AO7:AO8"/>
    <mergeCell ref="C9:C11"/>
    <mergeCell ref="D9:D11"/>
    <mergeCell ref="X9:X11"/>
    <mergeCell ref="Y9:Y11"/>
    <mergeCell ref="W9:W11"/>
    <mergeCell ref="O9:O11"/>
    <mergeCell ref="R8:S8"/>
    <mergeCell ref="V9:V11"/>
    <mergeCell ref="AA7:AB8"/>
    <mergeCell ref="Y7:Z8"/>
    <mergeCell ref="H7:S7"/>
    <mergeCell ref="R9:R11"/>
    <mergeCell ref="Q9:Q11"/>
    <mergeCell ref="J9:J11"/>
    <mergeCell ref="K9:K11"/>
    <mergeCell ref="AP7:AP8"/>
    <mergeCell ref="AQ7:AQ8"/>
    <mergeCell ref="AT7:AT8"/>
    <mergeCell ref="AU7:AU8"/>
    <mergeCell ref="AR7:AR8"/>
    <mergeCell ref="AA9:AA11"/>
    <mergeCell ref="BK7:BK8"/>
    <mergeCell ref="AZ7:AZ8"/>
    <mergeCell ref="AS7:AS8"/>
    <mergeCell ref="AV7:AV8"/>
    <mergeCell ref="AW7:AW8"/>
    <mergeCell ref="BF7:BF8"/>
    <mergeCell ref="BG7:BG8"/>
    <mergeCell ref="BA7:BA8"/>
    <mergeCell ref="BB7:BB8"/>
    <mergeCell ref="BD7:BD8"/>
    <mergeCell ref="AX7:AX8"/>
    <mergeCell ref="BC7:BC8"/>
    <mergeCell ref="AY7:AY8"/>
    <mergeCell ref="A31:B31"/>
    <mergeCell ref="A14:AL14"/>
    <mergeCell ref="A22:B22"/>
    <mergeCell ref="A24:AL24"/>
    <mergeCell ref="A23:AL23"/>
    <mergeCell ref="AN9:AN11"/>
    <mergeCell ref="A13:AL13"/>
    <mergeCell ref="B6:B11"/>
    <mergeCell ref="C6:C8"/>
    <mergeCell ref="D6:D8"/>
    <mergeCell ref="I9:I11"/>
    <mergeCell ref="G9:G11"/>
    <mergeCell ref="G6:G8"/>
    <mergeCell ref="H6:AD6"/>
    <mergeCell ref="T7:U8"/>
    <mergeCell ref="H9:H11"/>
    <mergeCell ref="P8:Q8"/>
    <mergeCell ref="AN6:AY6"/>
    <mergeCell ref="AP9:AP11"/>
    <mergeCell ref="AL7:AL8"/>
    <mergeCell ref="S9:S11"/>
    <mergeCell ref="V7:X8"/>
    <mergeCell ref="AD9:AD11"/>
    <mergeCell ref="AI9:AI11"/>
    <mergeCell ref="AK9:AK11"/>
    <mergeCell ref="AG9:AG11"/>
    <mergeCell ref="AH9:AH11"/>
    <mergeCell ref="AJ9:AJ11"/>
    <mergeCell ref="AI7:AI8"/>
    <mergeCell ref="AF9:AF11"/>
    <mergeCell ref="AO9:AO11"/>
    <mergeCell ref="AE7:AF8"/>
    <mergeCell ref="AK7:AK8"/>
    <mergeCell ref="AE9:AE11"/>
    <mergeCell ref="AN7:AN8"/>
    <mergeCell ref="CB6:CB11"/>
    <mergeCell ref="CC6:CC11"/>
    <mergeCell ref="CA13:CC13"/>
    <mergeCell ref="BY13:BZ13"/>
    <mergeCell ref="BY6:BY11"/>
    <mergeCell ref="BZ6:BZ11"/>
    <mergeCell ref="CA6:CA11"/>
    <mergeCell ref="AW9:AW11"/>
    <mergeCell ref="N8:O8"/>
    <mergeCell ref="L9:L11"/>
    <mergeCell ref="T9:T11"/>
    <mergeCell ref="P9:P11"/>
    <mergeCell ref="AR9:AR11"/>
    <mergeCell ref="AS9:AS11"/>
    <mergeCell ref="AQ9:AQ11"/>
    <mergeCell ref="AC9:AC11"/>
    <mergeCell ref="AC7:AD8"/>
  </mergeCells>
  <phoneticPr fontId="0" type="noConversion"/>
  <pageMargins left="0.39370078740157483" right="0.19685039370078741" top="1.3779527559055118" bottom="0.31496062992125984" header="0.19685039370078741" footer="0.15748031496062992"/>
  <pageSetup scale="56" fitToHeight="0" orientation="landscape" useFirstPageNumber="1" r:id="rId1"/>
  <headerFooter alignWithMargins="0">
    <oddFooter>&amp;C&amp;"Arial Narrow,обычный"&amp;7&amp;P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3"/>
  <sheetViews>
    <sheetView view="pageBreakPreview" topLeftCell="C1" zoomScale="110" zoomScaleSheetLayoutView="110" workbookViewId="0">
      <selection activeCell="H16" sqref="H16"/>
    </sheetView>
  </sheetViews>
  <sheetFormatPr defaultColWidth="9.33203125" defaultRowHeight="13.2"/>
  <cols>
    <col min="1" max="1" width="7" style="9" customWidth="1"/>
    <col min="2" max="2" width="69" style="9" customWidth="1"/>
    <col min="3" max="3" width="16" style="9" customWidth="1"/>
    <col min="4" max="4" width="20.77734375" style="112" customWidth="1"/>
    <col min="5" max="5" width="14.6640625" style="112" customWidth="1"/>
    <col min="6" max="6" width="18.109375" style="9" customWidth="1"/>
    <col min="7" max="7" width="14.6640625" style="9" customWidth="1"/>
    <col min="8" max="16384" width="9.33203125" style="9"/>
  </cols>
  <sheetData>
    <row r="1" spans="1:19" s="22" customFormat="1" ht="50.25" customHeight="1">
      <c r="B1" s="99"/>
      <c r="C1" s="70"/>
      <c r="D1" s="70"/>
      <c r="E1" s="151" t="s">
        <v>180</v>
      </c>
      <c r="F1" s="151"/>
    </row>
    <row r="2" spans="1:19" ht="45.75" customHeight="1">
      <c r="A2" s="22"/>
      <c r="B2" s="22"/>
      <c r="C2" s="151" t="s">
        <v>186</v>
      </c>
      <c r="D2" s="151"/>
      <c r="E2" s="151"/>
      <c r="F2" s="151"/>
      <c r="G2" s="98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</row>
    <row r="3" spans="1:19" s="22" customFormat="1" ht="12.75" customHeight="1">
      <c r="A3" s="168" t="s">
        <v>77</v>
      </c>
      <c r="B3" s="168"/>
      <c r="C3" s="168"/>
      <c r="D3" s="168"/>
      <c r="E3" s="168"/>
      <c r="F3" s="168"/>
      <c r="G3" s="71"/>
      <c r="H3" s="71"/>
      <c r="I3" s="71"/>
      <c r="J3" s="71"/>
    </row>
    <row r="4" spans="1:19" s="22" customFormat="1">
      <c r="A4" s="168"/>
      <c r="B4" s="168"/>
      <c r="C4" s="168"/>
      <c r="D4" s="168"/>
      <c r="E4" s="168"/>
      <c r="F4" s="168"/>
      <c r="G4" s="72"/>
      <c r="H4" s="72"/>
      <c r="I4" s="72"/>
      <c r="J4" s="72"/>
    </row>
    <row r="5" spans="1:19" ht="4.5" customHeight="1">
      <c r="A5" s="158"/>
      <c r="B5" s="158"/>
      <c r="C5" s="158"/>
      <c r="D5" s="158"/>
      <c r="E5" s="158"/>
      <c r="F5" s="158"/>
    </row>
    <row r="6" spans="1:19">
      <c r="A6" s="159" t="s">
        <v>16</v>
      </c>
      <c r="B6" s="159" t="s">
        <v>39</v>
      </c>
      <c r="C6" s="166" t="s">
        <v>91</v>
      </c>
      <c r="D6" s="182" t="s">
        <v>144</v>
      </c>
      <c r="E6" s="182" t="s">
        <v>124</v>
      </c>
      <c r="F6" s="159" t="s">
        <v>92</v>
      </c>
    </row>
    <row r="7" spans="1:19" ht="31.5" customHeight="1">
      <c r="A7" s="164"/>
      <c r="B7" s="164"/>
      <c r="C7" s="167"/>
      <c r="D7" s="184"/>
      <c r="E7" s="184"/>
      <c r="F7" s="160"/>
    </row>
    <row r="8" spans="1:19">
      <c r="A8" s="165"/>
      <c r="B8" s="165"/>
      <c r="C8" s="31" t="s">
        <v>93</v>
      </c>
      <c r="D8" s="68" t="s">
        <v>94</v>
      </c>
      <c r="E8" s="68" t="s">
        <v>122</v>
      </c>
      <c r="F8" s="95" t="s">
        <v>95</v>
      </c>
    </row>
    <row r="9" spans="1:19" ht="12.75" customHeight="1">
      <c r="A9" s="95">
        <v>1</v>
      </c>
      <c r="B9" s="95">
        <v>2</v>
      </c>
      <c r="C9" s="83">
        <v>3</v>
      </c>
      <c r="D9" s="68">
        <v>4</v>
      </c>
      <c r="E9" s="68">
        <v>5</v>
      </c>
      <c r="F9" s="95">
        <v>6</v>
      </c>
    </row>
    <row r="10" spans="1:19" ht="12.75" customHeight="1">
      <c r="A10" s="161" t="s">
        <v>58</v>
      </c>
      <c r="B10" s="163"/>
      <c r="C10" s="84">
        <f>SUM(C11:C11)</f>
        <v>3001.02</v>
      </c>
      <c r="D10" s="8">
        <f>SUM(D11:D11)</f>
        <v>164</v>
      </c>
      <c r="E10" s="68">
        <f>SUM(E11:E11)</f>
        <v>7</v>
      </c>
      <c r="F10" s="94">
        <f>SUM(F11:F11)</f>
        <v>7396075.4700000007</v>
      </c>
      <c r="G10" s="119"/>
    </row>
    <row r="11" spans="1:19" ht="12.75" customHeight="1">
      <c r="A11" s="29">
        <v>1</v>
      </c>
      <c r="B11" s="93" t="s">
        <v>80</v>
      </c>
      <c r="C11" s="94">
        <f ca="1">'Приложение 1.1'!I20</f>
        <v>3001.02</v>
      </c>
      <c r="D11" s="8">
        <f ca="1">'Приложение 1.1'!K20</f>
        <v>164</v>
      </c>
      <c r="E11" s="68">
        <v>7</v>
      </c>
      <c r="F11" s="94">
        <f ca="1">'Приложение 1.1'!L20</f>
        <v>7396075.4700000007</v>
      </c>
    </row>
    <row r="12" spans="1:19" ht="12.75" customHeight="1">
      <c r="A12" s="161" t="s">
        <v>57</v>
      </c>
      <c r="B12" s="163"/>
      <c r="C12" s="84">
        <f ca="1">SUM(C13:C13)</f>
        <v>8702.75</v>
      </c>
      <c r="D12" s="8">
        <f ca="1">SUM(D13:D13)</f>
        <v>313</v>
      </c>
      <c r="E12" s="68">
        <f ca="1">SUM(E13:E13)</f>
        <v>6</v>
      </c>
      <c r="F12" s="94">
        <f ca="1">SUM(F13:F13)</f>
        <v>13953182.559999999</v>
      </c>
    </row>
    <row r="13" spans="1:19" ht="12.75" customHeight="1">
      <c r="A13" s="29">
        <v>1</v>
      </c>
      <c r="B13" s="93" t="s">
        <v>80</v>
      </c>
      <c r="C13" s="94">
        <f ca="1">'Приложение 1.1'!I29</f>
        <v>8702.75</v>
      </c>
      <c r="D13" s="8">
        <f ca="1">'Приложение 1.1'!K29</f>
        <v>313</v>
      </c>
      <c r="E13" s="68">
        <v>6</v>
      </c>
      <c r="F13" s="94">
        <f ca="1">'Приложение 1.1'!L29</f>
        <v>13953182.559999999</v>
      </c>
    </row>
  </sheetData>
  <mergeCells count="13">
    <mergeCell ref="H2:S2"/>
    <mergeCell ref="C2:F2"/>
    <mergeCell ref="E1:F1"/>
    <mergeCell ref="A3:F4"/>
    <mergeCell ref="A12:B12"/>
    <mergeCell ref="A10:B10"/>
    <mergeCell ref="F6:F7"/>
    <mergeCell ref="A5:F5"/>
    <mergeCell ref="A6:A8"/>
    <mergeCell ref="B6:B8"/>
    <mergeCell ref="C6:C7"/>
    <mergeCell ref="D6:D7"/>
    <mergeCell ref="E6:E7"/>
  </mergeCells>
  <phoneticPr fontId="0" type="noConversion"/>
  <pageMargins left="0.74803149606299213" right="0.19685039370078741" top="1.3779527559055118" bottom="0.31496062992125984" header="0.19685039370078741" footer="0.19685039370078741"/>
  <pageSetup scale="98" fitToHeight="0" orientation="landscape" useFirstPageNumber="1" r:id="rId1"/>
  <headerFooter alignWithMargins="0">
    <oddFooter>&amp;C&amp;"Arial Narrow,обычный"&amp;7
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Приложение 1</vt:lpstr>
      <vt:lpstr>Приложение 2</vt:lpstr>
      <vt:lpstr>Приложение 3</vt:lpstr>
      <vt:lpstr>Приложение 1.1</vt:lpstr>
      <vt:lpstr>Приложение 2.1</vt:lpstr>
      <vt:lpstr>Приложение 3.1</vt:lpstr>
      <vt:lpstr>'Приложение 1'!Область_печати</vt:lpstr>
      <vt:lpstr>'Приложение 1.1'!Область_печати</vt:lpstr>
      <vt:lpstr>'Приложение 2'!Область_печати</vt:lpstr>
      <vt:lpstr>'Приложение 2.1'!Область_печати</vt:lpstr>
      <vt:lpstr>'Приложение 3'!Область_печати</vt:lpstr>
      <vt:lpstr>'Приложение 3.1'!Область_печати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Gorbuh</cp:lastModifiedBy>
  <cp:lastPrinted>2019-02-04T07:36:34Z</cp:lastPrinted>
  <dcterms:created xsi:type="dcterms:W3CDTF">2014-06-23T04:55:08Z</dcterms:created>
  <dcterms:modified xsi:type="dcterms:W3CDTF">2019-02-04T07:52:09Z</dcterms:modified>
</cp:coreProperties>
</file>