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 activeTab="2"/>
  </bookViews>
  <sheets>
    <sheet name="Регион ФФПП 2024" sheetId="115" r:id="rId1"/>
    <sheet name="ИНП2024" sheetId="61" r:id="rId2"/>
    <sheet name="ИБР2024" sheetId="94" r:id="rId3"/>
  </sheets>
  <definedNames>
    <definedName name="_xlnm.Print_Titles" localSheetId="2">ИБР2024!$A:$B</definedName>
    <definedName name="_xlnm.Print_Titles" localSheetId="1">ИНП2024!$A:$B,ИНП2024!$3:$8</definedName>
    <definedName name="_xlnm.Print_Titles" localSheetId="0">'Регион ФФПП 2024'!$A:$B</definedName>
    <definedName name="_xlnm.Print_Area" localSheetId="2">ИБР2024!$A$1:$AR$20</definedName>
    <definedName name="_xlnm.Print_Area" localSheetId="1">ИНП2024!$A$1:$U$20</definedName>
    <definedName name="_xlnm.Print_Area" localSheetId="0">'Регион ФФПП 2024'!$A$1:$O$20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1" i="115" l="1"/>
  <c r="R10" i="94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AI11" i="94" l="1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7" i="115"/>
  <c r="L16" i="115"/>
  <c r="L19" i="115"/>
  <c r="L15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<sst xmlns="http://schemas.openxmlformats.org/spreadsheetml/2006/main" count="295" uniqueCount="163">
  <si>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</si>
  <si>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</si>
  <si>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</si>
  <si>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</si>
  <si>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</si>
  <si>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</si>
  <si>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</si>
  <si>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</si>
  <si>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</si>
  <si>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</si>
  <si>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</si>
  <si>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</si>
  <si>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</si>
  <si>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</si>
  <si>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</si>
  <si>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</si>
  <si>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</si>
  <si>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</si>
  <si>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</si>
  <si>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</si>
  <si>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</si>
  <si>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</si>
  <si>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</si>
  <si>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</si>
  <si>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</si>
  <si>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</si>
  <si>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</si>
  <si>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</si>
  <si>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</si>
  <si>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</si>
  <si>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</si>
  <si>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</si>
  <si>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</si>
  <si>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</si>
  <si>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</si>
  <si>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</si>
  <si>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</si>
  <si>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</si>
  <si>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</si>
  <si>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</si>
  <si>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</si>
  <si>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</si>
  <si>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</si>
  <si>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</si>
  <si>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</si>
  <si>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</si>
  <si>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</si>
  <si>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</si>
  <si>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</si>
  <si>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</si>
  <si>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</si>
  <si>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</si>
  <si>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</si>
  <si>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</si>
  <si>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</si>
  <si>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</si>
  <si>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</si>
  <si>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</si>
  <si>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</si>
  <si>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</si>
  <si>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</si>
  <si>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</si>
  <si>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</si>
  <si>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</si>
  <si>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</si>
  <si>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</si>
  <si>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</si>
  <si>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</si>
  <si>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</si>
  <si>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</si>
  <si>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</si>
  <si>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</si>
  <si>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</si>
  <si>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</si>
  <si>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</si>
  <si>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</si>
  <si>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</si>
  <si>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</si>
  <si>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</si>
  <si>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</si>
  <si>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</si>
  <si>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</si>
  <si>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</si>
  <si>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</si>
  <si>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</si>
  <si>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</si>
  <si>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</si>
  <si>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</si>
  <si>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</si>
  <si>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</si>
  <si>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</si>
  <si>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</si>
  <si>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</si>
  <si>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</si>
  <si>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</si>
  <si>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</si>
  <si>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</si>
  <si>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</si>
  <si>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</si>
  <si>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</si>
  <si>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</si>
  <si>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</si>
  <si>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</si>
  <si>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</si>
  <si>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</si>
  <si>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</si>
  <si>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</si>
  <si>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</si>
  <si>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</si>
  <si>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</si>
  <si>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</si>
  <si>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</si>
  <si>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</si>
  <si>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</si>
  <si>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</si>
  <si>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</si>
  <si>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</si>
  <si>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</si>
  <si>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</si>
  <si>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</si>
  <si>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</si>
  <si>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</si>
  <si>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</si>
  <si>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</si>
  <si>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</si>
  <si>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</si>
  <si>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</si>
  <si>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</si>
  <si>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</si>
  <si>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</si>
  <si>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</si>
  <si>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</si>
  <si>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</si>
  <si>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</si>
  <si>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</si>
  <si>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</si>
  <si>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</si>
  <si>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</si>
  <si>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</si>
  <si>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</si>
  <si>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</si>
  <si>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</si>
  <si>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</si>
  <si>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</si>
  <si>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</si>
  <si>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</si>
  <si>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</si>
  <si>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</si>
  <si>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</si>
  <si>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</si>
  <si>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</si>
  <si>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</si>
  <si>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</si>
  <si>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</si>
  <si>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</si>
  <si>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Численность постоянного населения на 01.01.2021, чел.</t>
  </si>
  <si>
    <t>Расходы на организацию  и содержание муниципального жилищного фонда</t>
  </si>
  <si>
    <t>Численность постоянного населения на 1.01.2022  чел.</t>
  </si>
  <si>
    <t>Численность постоянного населения на 01.01.2022 г., чел.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</si>
  <si>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2024 год</t>
    </r>
  </si>
  <si>
    <t>РАСЧЕТ индекса бюджетных расходов на 2024 год</t>
  </si>
  <si>
    <t>РАСЧЕТ индекса налогового потенциала на 2024год</t>
  </si>
  <si>
    <t xml:space="preserve">Доля налога в оценке ФОТ (2022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</si>
</sst>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6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sz val="9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i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172" fontId="55" fillId="5" borderId="0" xfId="2" applyNumberFormat="1" applyFont="1" applyFill="1" applyBorder="1" applyAlignment="1">
      <alignment wrapText="1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0" fontId="46" fillId="0" borderId="0" xfId="2" applyFont="1" applyFill="1"/>
    <xf numFmtId="173" fontId="5" fillId="2" borderId="1" xfId="2" applyNumberFormat="1" applyFont="1" applyFill="1" applyBorder="1"/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53" fillId="2" borderId="1" xfId="2" applyFont="1" applyFill="1" applyBorder="1" applyAlignment="1">
      <alignment horizontal="center" vertical="center" wrapText="1"/>
    </xf>
    <xf numFmtId="0" fontId="54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zoomScaleNormal="100" zoomScaleSheetLayoutView="85" workbookViewId="0">
      <selection activeCell="L20" sqref="L2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3" t="s">
        <v>154</v>
      </c>
      <c r="B2" s="173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1.0233060163321535</v>
      </c>
      <c r="K2" s="90"/>
      <c r="L2" s="160">
        <v>1766.6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159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2" t="s">
        <v>1</v>
      </c>
      <c r="B7" s="172" t="s">
        <v>2</v>
      </c>
      <c r="C7" s="174" t="s">
        <v>158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100</v>
      </c>
      <c r="J7" s="172" t="s">
        <v>21</v>
      </c>
      <c r="K7" s="172" t="s">
        <v>97</v>
      </c>
      <c r="L7" s="10">
        <v>1</v>
      </c>
      <c r="M7" s="172" t="s">
        <v>138</v>
      </c>
      <c r="N7" s="166" t="s">
        <v>99</v>
      </c>
      <c r="O7" s="166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98</v>
      </c>
      <c r="M8" s="172"/>
      <c r="N8" s="166"/>
      <c r="O8" s="166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68" t="s">
        <v>41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86" customFormat="1" ht="25.5" x14ac:dyDescent="0.2">
      <c r="A11" s="170"/>
      <c r="B11" s="171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1766.6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51" t="s">
        <v>139</v>
      </c>
      <c r="C12" s="140">
        <v>13514</v>
      </c>
      <c r="D12" s="14">
        <f>ИНП2024!U9</f>
        <v>1.66215</v>
      </c>
      <c r="E12" s="14">
        <f>ИБР2024!AR9</f>
        <v>1.1828700000000001</v>
      </c>
      <c r="F12" s="16">
        <f>ИНП2024!T9</f>
        <v>51845</v>
      </c>
      <c r="G12" s="17">
        <f>F12/E12</f>
        <v>43829.837598383587</v>
      </c>
      <c r="H12" s="20">
        <f>F12/C12</f>
        <v>3.836391889891964</v>
      </c>
      <c r="I12" s="13">
        <f>D12/E12</f>
        <v>1.4051840016231707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:L19" si="1">ROUND($L$11*K12/$K$20,0)</f>
        <v>0</v>
      </c>
      <c r="M12" s="13">
        <f>I12+L12/(C12*E12*$J$2)</f>
        <v>1.4051840016231707</v>
      </c>
      <c r="N12" s="117">
        <f>ROUND((G12+L12),1)</f>
        <v>43829.8</v>
      </c>
      <c r="O12" s="119">
        <f>ROUND(N12/C12,3)</f>
        <v>3.2429999999999999</v>
      </c>
    </row>
    <row r="13" spans="1:32" s="7" customFormat="1" ht="16.5" x14ac:dyDescent="0.25">
      <c r="A13" s="106">
        <v>2</v>
      </c>
      <c r="B13" s="151" t="s">
        <v>140</v>
      </c>
      <c r="C13" s="140">
        <v>5416</v>
      </c>
      <c r="D13" s="14">
        <f>ИНП2024!U10</f>
        <v>0.60541</v>
      </c>
      <c r="E13" s="14">
        <f>ИБР2024!AR10</f>
        <v>1.5921700000000001</v>
      </c>
      <c r="F13" s="16">
        <f>ИНП2024!T10</f>
        <v>7568</v>
      </c>
      <c r="G13" s="17">
        <f t="shared" ref="G13:G19" si="2">F13/E13</f>
        <v>4753.2612723515704</v>
      </c>
      <c r="H13" s="20">
        <f t="shared" ref="H13:H19" si="3">F13/C13</f>
        <v>1.3973412112259971</v>
      </c>
      <c r="I13" s="13">
        <f t="shared" ref="I13:I19" si="4">D13/E13</f>
        <v>0.38024205957906504</v>
      </c>
      <c r="J13" s="114">
        <f t="shared" ref="J13:J19" si="5">IF(I13&lt;$J$2,$J$2*($J$2-I13)*E13*C13,0)</f>
        <v>5674.5024537478848</v>
      </c>
      <c r="K13" s="15">
        <f t="shared" si="0"/>
        <v>0.72718809965437481</v>
      </c>
      <c r="L13" s="117">
        <f t="shared" si="1"/>
        <v>1285</v>
      </c>
      <c r="M13" s="13">
        <f t="shared" ref="M13:M19" si="6">I13+L13/(C13*E13*$J$2)</f>
        <v>0.52586490337252234</v>
      </c>
      <c r="N13" s="117">
        <f t="shared" ref="N13:N19" si="7">ROUND((G13+L13),1)</f>
        <v>6038.3</v>
      </c>
      <c r="O13" s="154">
        <f t="shared" ref="O13:O19" si="8">ROUND(N13/C13,3)</f>
        <v>1.115</v>
      </c>
    </row>
    <row r="14" spans="1:32" s="7" customFormat="1" ht="16.5" customHeight="1" x14ac:dyDescent="0.25">
      <c r="A14" s="106">
        <v>3</v>
      </c>
      <c r="B14" s="151" t="s">
        <v>141</v>
      </c>
      <c r="C14" s="140">
        <v>2476</v>
      </c>
      <c r="D14" s="14">
        <f>ИНП2024!U11</f>
        <v>0.23365</v>
      </c>
      <c r="E14" s="14">
        <f>ИБР2024!AR11</f>
        <v>0.59179999999999999</v>
      </c>
      <c r="F14" s="16">
        <f>ИНП2024!T11</f>
        <v>1335.29</v>
      </c>
      <c r="G14" s="17">
        <f t="shared" si="2"/>
        <v>2256.3197026022303</v>
      </c>
      <c r="H14" s="20">
        <f t="shared" si="3"/>
        <v>0.53929321486268178</v>
      </c>
      <c r="I14" s="13">
        <f t="shared" si="4"/>
        <v>0.39481243663399795</v>
      </c>
      <c r="J14" s="114">
        <f t="shared" si="5"/>
        <v>942.3928321766507</v>
      </c>
      <c r="K14" s="15">
        <f t="shared" si="0"/>
        <v>0.12076774278347861</v>
      </c>
      <c r="L14" s="117">
        <f t="shared" si="1"/>
        <v>213</v>
      </c>
      <c r="M14" s="13">
        <f t="shared" si="6"/>
        <v>0.53686480365647282</v>
      </c>
      <c r="N14" s="117">
        <f t="shared" si="7"/>
        <v>2469.3000000000002</v>
      </c>
      <c r="O14" s="119">
        <f t="shared" si="8"/>
        <v>0.997</v>
      </c>
    </row>
    <row r="15" spans="1:32" s="19" customFormat="1" ht="16.5" customHeight="1" x14ac:dyDescent="0.25">
      <c r="A15" s="107">
        <v>4</v>
      </c>
      <c r="B15" s="151" t="s">
        <v>142</v>
      </c>
      <c r="C15" s="140">
        <v>2792</v>
      </c>
      <c r="D15" s="14">
        <f>ИНП2024!U12</f>
        <v>0.48396</v>
      </c>
      <c r="E15" s="14">
        <f>ИБР2024!AR12</f>
        <v>0.59179999999999999</v>
      </c>
      <c r="F15" s="16">
        <f>ИНП2024!T12</f>
        <v>3118.73</v>
      </c>
      <c r="G15" s="26">
        <f t="shared" si="2"/>
        <v>5269.9053734369718</v>
      </c>
      <c r="H15" s="27">
        <f t="shared" si="3"/>
        <v>1.1170236389684813</v>
      </c>
      <c r="I15" s="28">
        <f t="shared" si="4"/>
        <v>0.81777627576884082</v>
      </c>
      <c r="J15" s="114">
        <f t="shared" si="5"/>
        <v>347.51261646559601</v>
      </c>
      <c r="K15" s="15">
        <f t="shared" si="0"/>
        <v>4.4533779169771776E-2</v>
      </c>
      <c r="L15" s="118">
        <f t="shared" si="1"/>
        <v>79</v>
      </c>
      <c r="M15" s="13">
        <f t="shared" si="6"/>
        <v>0.86449932619975711</v>
      </c>
      <c r="N15" s="117">
        <f t="shared" si="7"/>
        <v>5348.9</v>
      </c>
      <c r="O15" s="119">
        <f t="shared" si="8"/>
        <v>1.9159999999999999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51" t="s">
        <v>143</v>
      </c>
      <c r="C16" s="140">
        <v>1972</v>
      </c>
      <c r="D16" s="14">
        <f>ИНП2024!U13</f>
        <v>0.63534000000000002</v>
      </c>
      <c r="E16" s="14">
        <f>ИБР2024!AR13</f>
        <v>0.59179999999999999</v>
      </c>
      <c r="F16" s="16">
        <f>ИНП2024!T13</f>
        <v>2891.81</v>
      </c>
      <c r="G16" s="26">
        <f t="shared" si="2"/>
        <v>4886.4650219668811</v>
      </c>
      <c r="H16" s="27">
        <f t="shared" si="3"/>
        <v>1.4664350912778905</v>
      </c>
      <c r="I16" s="28">
        <f t="shared" si="4"/>
        <v>1.073572152754309</v>
      </c>
      <c r="J16" s="114">
        <f t="shared" si="5"/>
        <v>0</v>
      </c>
      <c r="K16" s="15">
        <f t="shared" si="0"/>
        <v>0</v>
      </c>
      <c r="L16" s="118">
        <f t="shared" si="1"/>
        <v>0</v>
      </c>
      <c r="M16" s="13">
        <f t="shared" si="6"/>
        <v>1.073572152754309</v>
      </c>
      <c r="N16" s="117">
        <f t="shared" si="7"/>
        <v>4886.5</v>
      </c>
      <c r="O16" s="119">
        <f t="shared" si="8"/>
        <v>2.4780000000000002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51" t="s">
        <v>144</v>
      </c>
      <c r="C17" s="140">
        <v>2831</v>
      </c>
      <c r="D17" s="14">
        <f>ИНП2024!U14</f>
        <v>0.33923999999999999</v>
      </c>
      <c r="E17" s="14">
        <f>ИБР2024!AR14</f>
        <v>0.59179999999999999</v>
      </c>
      <c r="F17" s="16">
        <f>ИНП2024!T14</f>
        <v>2216.69</v>
      </c>
      <c r="G17" s="26">
        <f t="shared" si="2"/>
        <v>3745.6742142615749</v>
      </c>
      <c r="H17" s="27">
        <f t="shared" si="3"/>
        <v>0.78300600494524908</v>
      </c>
      <c r="I17" s="28">
        <f t="shared" si="4"/>
        <v>0.5732342007434944</v>
      </c>
      <c r="J17" s="114">
        <f t="shared" si="5"/>
        <v>771.61768893763883</v>
      </c>
      <c r="K17" s="15">
        <f t="shared" si="0"/>
        <v>9.8882889813125457E-2</v>
      </c>
      <c r="L17" s="118">
        <f t="shared" si="1"/>
        <v>175</v>
      </c>
      <c r="M17" s="13">
        <f t="shared" si="6"/>
        <v>0.67530880175018648</v>
      </c>
      <c r="N17" s="117">
        <f t="shared" si="7"/>
        <v>3920.7</v>
      </c>
      <c r="O17" s="119">
        <f t="shared" si="8"/>
        <v>1.385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51" t="s">
        <v>145</v>
      </c>
      <c r="C18" s="140">
        <v>1376</v>
      </c>
      <c r="D18" s="14">
        <f>ИНП2024!U15</f>
        <v>0.55778000000000005</v>
      </c>
      <c r="E18" s="14">
        <f>ИБР2024!AR15</f>
        <v>0.59179999999999999</v>
      </c>
      <c r="F18" s="16">
        <f>ИНП2024!T15</f>
        <v>1771.46</v>
      </c>
      <c r="G18" s="26">
        <f t="shared" si="2"/>
        <v>2993.342345386955</v>
      </c>
      <c r="H18" s="27">
        <f t="shared" si="3"/>
        <v>1.2873982558139536</v>
      </c>
      <c r="I18" s="28">
        <f t="shared" si="4"/>
        <v>0.94251436296045976</v>
      </c>
      <c r="J18" s="114">
        <f t="shared" si="5"/>
        <v>67.323303469763133</v>
      </c>
      <c r="K18" s="15">
        <f t="shared" si="0"/>
        <v>8.6274885792492692E-3</v>
      </c>
      <c r="L18" s="118">
        <v>14.6</v>
      </c>
      <c r="M18" s="13">
        <f t="shared" si="6"/>
        <v>0.96003516301681024</v>
      </c>
      <c r="N18" s="117">
        <f t="shared" si="7"/>
        <v>3007.9</v>
      </c>
      <c r="O18" s="119">
        <f t="shared" si="8"/>
        <v>2.1859999999999999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51" t="s">
        <v>146</v>
      </c>
      <c r="C19" s="140">
        <v>2464</v>
      </c>
      <c r="D19" s="14">
        <f>ИНП2024!U16</f>
        <v>0.88853000000000004</v>
      </c>
      <c r="E19" s="14">
        <f>ИБР2024!AR16</f>
        <v>0.59179999999999999</v>
      </c>
      <c r="F19" s="16">
        <f>ИНП2024!T16</f>
        <v>5053.1900000000005</v>
      </c>
      <c r="G19" s="26">
        <f t="shared" si="2"/>
        <v>8538.6786076377157</v>
      </c>
      <c r="H19" s="27">
        <f t="shared" si="3"/>
        <v>2.0508076298701301</v>
      </c>
      <c r="I19" s="28">
        <f t="shared" si="4"/>
        <v>1.5014025008448801</v>
      </c>
      <c r="J19" s="114">
        <f t="shared" si="5"/>
        <v>0</v>
      </c>
      <c r="K19" s="15">
        <f t="shared" si="0"/>
        <v>0</v>
      </c>
      <c r="L19" s="118">
        <f t="shared" si="1"/>
        <v>0</v>
      </c>
      <c r="M19" s="13">
        <f t="shared" si="6"/>
        <v>1.5014025008448801</v>
      </c>
      <c r="N19" s="117">
        <f t="shared" si="7"/>
        <v>8538.7000000000007</v>
      </c>
      <c r="O19" s="119">
        <f t="shared" si="8"/>
        <v>3.4649999999999999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5" t="s">
        <v>0</v>
      </c>
      <c r="B20" s="165"/>
      <c r="C20" s="162">
        <f>SUM(C12:C19)</f>
        <v>32841</v>
      </c>
      <c r="D20" s="116">
        <f>ИНП2024!U20</f>
        <v>1</v>
      </c>
      <c r="E20" s="116">
        <f>ИБР2024!AR20</f>
        <v>1</v>
      </c>
      <c r="F20" s="22">
        <f>SUM(F12:F19)</f>
        <v>75800.170000000013</v>
      </c>
      <c r="G20" s="22">
        <f>SUM(G12:G19)</f>
        <v>76273.484136027502</v>
      </c>
      <c r="H20" s="24">
        <f>AVERAGE(H12:H19)</f>
        <v>1.5597121171070436</v>
      </c>
      <c r="I20" s="23">
        <f>AVERAGE(I12:I19)</f>
        <v>0.88609224886352722</v>
      </c>
      <c r="J20" s="22">
        <f>SUM(J12:J19)</f>
        <v>7803.3488947975338</v>
      </c>
      <c r="K20" s="115">
        <f>SUM(K12:K19)</f>
        <v>0.99999999999999978</v>
      </c>
      <c r="L20" s="22">
        <f>SUM(L12:L19)</f>
        <v>1766.6</v>
      </c>
      <c r="M20" s="23">
        <f>AVERAGE(M12:M19)</f>
        <v>0.9428414566522636</v>
      </c>
      <c r="N20" s="22">
        <f>SUM(N12:N19)</f>
        <v>78040.100000000006</v>
      </c>
      <c r="O20" s="23">
        <f>AVERAGE(O12:O19)</f>
        <v>2.0981249999999996</v>
      </c>
    </row>
    <row r="21" spans="1:32" x14ac:dyDescent="0.2">
      <c r="A21" s="7"/>
      <c r="B21" s="7"/>
      <c r="C21" s="163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D34" sqref="D34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161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4" t="s">
        <v>155</v>
      </c>
      <c r="D4" s="176" t="s">
        <v>6</v>
      </c>
      <c r="E4" s="176"/>
      <c r="F4" s="176"/>
      <c r="G4" s="176"/>
      <c r="H4" s="176" t="s">
        <v>46</v>
      </c>
      <c r="I4" s="176"/>
      <c r="J4" s="176"/>
      <c r="K4" s="176"/>
      <c r="L4" s="176" t="s">
        <v>16</v>
      </c>
      <c r="M4" s="176"/>
      <c r="N4" s="176"/>
      <c r="O4" s="176"/>
      <c r="P4" s="176" t="s">
        <v>50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162</v>
      </c>
      <c r="F5" s="175" t="s">
        <v>44</v>
      </c>
      <c r="G5" s="176" t="s">
        <v>15</v>
      </c>
      <c r="H5" s="175" t="s">
        <v>47</v>
      </c>
      <c r="I5" s="172" t="s">
        <v>52</v>
      </c>
      <c r="J5" s="175" t="s">
        <v>44</v>
      </c>
      <c r="K5" s="176" t="s">
        <v>15</v>
      </c>
      <c r="L5" s="175" t="s">
        <v>48</v>
      </c>
      <c r="M5" s="175" t="s">
        <v>35</v>
      </c>
      <c r="N5" s="175" t="s">
        <v>49</v>
      </c>
      <c r="O5" s="176" t="s">
        <v>15</v>
      </c>
      <c r="P5" s="180" t="s">
        <v>47</v>
      </c>
      <c r="Q5" s="172" t="s">
        <v>51</v>
      </c>
      <c r="R5" s="175" t="s">
        <v>49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25" customFormat="1" ht="28.5" customHeight="1" x14ac:dyDescent="0.2">
      <c r="A7" s="179" t="s">
        <v>41</v>
      </c>
      <c r="B7" s="179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78"/>
      <c r="B8" s="178"/>
      <c r="C8" s="135" t="s">
        <v>40</v>
      </c>
      <c r="D8" s="40"/>
      <c r="E8" s="135"/>
      <c r="F8" s="135" t="s">
        <v>34</v>
      </c>
      <c r="G8" s="40"/>
      <c r="H8" s="40"/>
      <c r="I8" s="40"/>
      <c r="J8" s="135" t="s">
        <v>34</v>
      </c>
      <c r="K8" s="29"/>
      <c r="L8" s="40"/>
      <c r="M8" s="135" t="s">
        <v>34</v>
      </c>
      <c r="N8" s="135" t="s">
        <v>34</v>
      </c>
      <c r="O8" s="40"/>
      <c r="P8" s="40"/>
      <c r="Q8" s="40"/>
      <c r="R8" s="135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51" t="s">
        <v>139</v>
      </c>
      <c r="C9" s="140">
        <v>13514</v>
      </c>
      <c r="D9" s="32">
        <v>1687000</v>
      </c>
      <c r="E9" s="34">
        <v>0.1358</v>
      </c>
      <c r="F9" s="33">
        <v>0.1</v>
      </c>
      <c r="G9" s="35">
        <f>ROUND(D9*F9*E9,0)</f>
        <v>22909</v>
      </c>
      <c r="H9" s="41">
        <v>10989</v>
      </c>
      <c r="I9" s="41">
        <v>0</v>
      </c>
      <c r="J9" s="33">
        <v>1</v>
      </c>
      <c r="K9" s="35">
        <f>ROUND((H9+I9)*J9,0)</f>
        <v>10989</v>
      </c>
      <c r="L9" s="41">
        <v>3921</v>
      </c>
      <c r="M9" s="33">
        <v>0.06</v>
      </c>
      <c r="N9" s="33">
        <v>0.5</v>
      </c>
      <c r="O9" s="35">
        <f>ROUND(L9*M9*N9,0)</f>
        <v>118</v>
      </c>
      <c r="P9" s="155">
        <v>13544</v>
      </c>
      <c r="Q9" s="35">
        <v>4285</v>
      </c>
      <c r="R9" s="33">
        <v>1</v>
      </c>
      <c r="S9" s="35">
        <f>ROUND((P9+Q9)*R9,0)</f>
        <v>17829</v>
      </c>
      <c r="T9" s="35">
        <f>G9+K9+O9+S9</f>
        <v>51845</v>
      </c>
      <c r="U9" s="36">
        <f t="shared" ref="U9:U16" si="0">ROUND((T9/C9)/($T$20/$C$20),5)</f>
        <v>1.66215</v>
      </c>
      <c r="V9" s="37"/>
      <c r="W9" s="38"/>
    </row>
    <row r="10" spans="1:23" s="25" customFormat="1" ht="15.75" x14ac:dyDescent="0.25">
      <c r="A10" s="31" t="s">
        <v>24</v>
      </c>
      <c r="B10" s="151" t="s">
        <v>140</v>
      </c>
      <c r="C10" s="140">
        <v>5416</v>
      </c>
      <c r="D10" s="32">
        <v>260000</v>
      </c>
      <c r="E10" s="34">
        <v>0.156</v>
      </c>
      <c r="F10" s="33">
        <v>0.1</v>
      </c>
      <c r="G10" s="35">
        <f t="shared" ref="G10:G19" si="1">ROUND(D10*F10*E10,2)</f>
        <v>4056</v>
      </c>
      <c r="H10" s="41">
        <v>2031</v>
      </c>
      <c r="I10" s="41">
        <v>0</v>
      </c>
      <c r="J10" s="33">
        <v>1</v>
      </c>
      <c r="K10" s="35">
        <f t="shared" ref="K10:K19" si="2">ROUND((H10+I10)*J10,0)</f>
        <v>2031</v>
      </c>
      <c r="L10" s="41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55">
        <v>1481</v>
      </c>
      <c r="Q10" s="35">
        <v>0</v>
      </c>
      <c r="R10" s="33">
        <v>1</v>
      </c>
      <c r="S10" s="35">
        <f t="shared" ref="S10:S19" si="4">ROUND((P10+Q10)*R10,0)</f>
        <v>1481</v>
      </c>
      <c r="T10" s="35">
        <f t="shared" ref="T10:T19" si="5">G10+K10+O10+S10</f>
        <v>7568</v>
      </c>
      <c r="U10" s="36">
        <f t="shared" si="0"/>
        <v>0.60541</v>
      </c>
      <c r="V10" s="37"/>
      <c r="W10" s="38"/>
    </row>
    <row r="11" spans="1:23" s="25" customFormat="1" ht="15.75" x14ac:dyDescent="0.25">
      <c r="A11" s="31" t="s">
        <v>27</v>
      </c>
      <c r="B11" s="151" t="s">
        <v>141</v>
      </c>
      <c r="C11" s="140">
        <v>2476</v>
      </c>
      <c r="D11" s="32">
        <v>17000</v>
      </c>
      <c r="E11" s="34">
        <v>0.1479</v>
      </c>
      <c r="F11" s="33">
        <v>0.02</v>
      </c>
      <c r="G11" s="35">
        <f t="shared" si="1"/>
        <v>50.29</v>
      </c>
      <c r="H11" s="41">
        <v>136</v>
      </c>
      <c r="I11" s="41">
        <v>0</v>
      </c>
      <c r="J11" s="33">
        <v>1</v>
      </c>
      <c r="K11" s="35">
        <f t="shared" si="2"/>
        <v>136</v>
      </c>
      <c r="L11" s="41">
        <v>8410</v>
      </c>
      <c r="M11" s="33">
        <v>0.06</v>
      </c>
      <c r="N11" s="33">
        <v>0.3</v>
      </c>
      <c r="O11" s="35">
        <f t="shared" si="3"/>
        <v>151</v>
      </c>
      <c r="P11" s="155">
        <v>998</v>
      </c>
      <c r="Q11" s="35">
        <v>0</v>
      </c>
      <c r="R11" s="33">
        <v>1</v>
      </c>
      <c r="S11" s="35">
        <f t="shared" si="4"/>
        <v>998</v>
      </c>
      <c r="T11" s="35">
        <f t="shared" si="5"/>
        <v>1335.29</v>
      </c>
      <c r="U11" s="36">
        <f t="shared" si="0"/>
        <v>0.23365</v>
      </c>
      <c r="V11" s="37"/>
      <c r="W11" s="38"/>
    </row>
    <row r="12" spans="1:23" s="25" customFormat="1" ht="15.75" x14ac:dyDescent="0.25">
      <c r="A12" s="31" t="s">
        <v>25</v>
      </c>
      <c r="B12" s="151" t="s">
        <v>142</v>
      </c>
      <c r="C12" s="140">
        <v>2792</v>
      </c>
      <c r="D12" s="32">
        <v>57000</v>
      </c>
      <c r="E12" s="34">
        <v>0.1331</v>
      </c>
      <c r="F12" s="33">
        <v>0.02</v>
      </c>
      <c r="G12" s="35">
        <f t="shared" si="1"/>
        <v>151.72999999999999</v>
      </c>
      <c r="H12" s="41">
        <v>239</v>
      </c>
      <c r="I12" s="41">
        <v>0</v>
      </c>
      <c r="J12" s="33">
        <v>1</v>
      </c>
      <c r="K12" s="35">
        <f t="shared" si="2"/>
        <v>239</v>
      </c>
      <c r="L12" s="41">
        <v>1638</v>
      </c>
      <c r="M12" s="33">
        <v>0.06</v>
      </c>
      <c r="N12" s="33">
        <v>0.3</v>
      </c>
      <c r="O12" s="35">
        <f t="shared" si="3"/>
        <v>29</v>
      </c>
      <c r="P12" s="155">
        <v>1845</v>
      </c>
      <c r="Q12" s="35">
        <v>854</v>
      </c>
      <c r="R12" s="33">
        <v>1</v>
      </c>
      <c r="S12" s="35">
        <f t="shared" si="4"/>
        <v>2699</v>
      </c>
      <c r="T12" s="35">
        <f t="shared" si="5"/>
        <v>3118.73</v>
      </c>
      <c r="U12" s="36">
        <f t="shared" si="0"/>
        <v>0.48396</v>
      </c>
      <c r="V12" s="37"/>
      <c r="W12" s="38"/>
    </row>
    <row r="13" spans="1:23" s="25" customFormat="1" ht="15.75" x14ac:dyDescent="0.25">
      <c r="A13" s="31" t="s">
        <v>29</v>
      </c>
      <c r="B13" s="151" t="s">
        <v>143</v>
      </c>
      <c r="C13" s="140">
        <v>1972</v>
      </c>
      <c r="D13" s="32">
        <v>78000</v>
      </c>
      <c r="E13" s="34">
        <v>0.1268</v>
      </c>
      <c r="F13" s="33">
        <v>0.02</v>
      </c>
      <c r="G13" s="35">
        <f t="shared" si="1"/>
        <v>197.81</v>
      </c>
      <c r="H13" s="41">
        <v>109</v>
      </c>
      <c r="I13" s="41">
        <v>0</v>
      </c>
      <c r="J13" s="33">
        <v>1</v>
      </c>
      <c r="K13" s="35">
        <f t="shared" si="2"/>
        <v>109</v>
      </c>
      <c r="L13" s="41">
        <v>192</v>
      </c>
      <c r="M13" s="33">
        <v>0.06</v>
      </c>
      <c r="N13" s="33">
        <v>0.3</v>
      </c>
      <c r="O13" s="35">
        <f t="shared" si="3"/>
        <v>3</v>
      </c>
      <c r="P13" s="155">
        <v>1953</v>
      </c>
      <c r="Q13" s="35">
        <v>629</v>
      </c>
      <c r="R13" s="33">
        <v>1</v>
      </c>
      <c r="S13" s="35">
        <f t="shared" si="4"/>
        <v>2582</v>
      </c>
      <c r="T13" s="35">
        <f t="shared" si="5"/>
        <v>2891.81</v>
      </c>
      <c r="U13" s="36">
        <f t="shared" si="0"/>
        <v>0.63534000000000002</v>
      </c>
      <c r="V13" s="37"/>
      <c r="W13" s="38"/>
    </row>
    <row r="14" spans="1:23" s="25" customFormat="1" ht="15.75" x14ac:dyDescent="0.25">
      <c r="A14" s="31" t="s">
        <v>30</v>
      </c>
      <c r="B14" s="151" t="s">
        <v>144</v>
      </c>
      <c r="C14" s="140">
        <v>2831</v>
      </c>
      <c r="D14" s="32">
        <v>245000</v>
      </c>
      <c r="E14" s="34">
        <v>0.14810000000000001</v>
      </c>
      <c r="F14" s="33">
        <v>0.02</v>
      </c>
      <c r="G14" s="35">
        <f t="shared" si="1"/>
        <v>725.69</v>
      </c>
      <c r="H14" s="41">
        <v>164</v>
      </c>
      <c r="I14" s="41">
        <v>0</v>
      </c>
      <c r="J14" s="33">
        <v>1</v>
      </c>
      <c r="K14" s="35">
        <f t="shared" si="2"/>
        <v>164</v>
      </c>
      <c r="L14" s="41">
        <v>0</v>
      </c>
      <c r="M14" s="33">
        <v>0.06</v>
      </c>
      <c r="N14" s="33">
        <v>0.3</v>
      </c>
      <c r="O14" s="35">
        <f t="shared" si="3"/>
        <v>0</v>
      </c>
      <c r="P14" s="155">
        <v>1327</v>
      </c>
      <c r="Q14" s="35">
        <v>0</v>
      </c>
      <c r="R14" s="33">
        <v>1</v>
      </c>
      <c r="S14" s="35">
        <f t="shared" si="4"/>
        <v>1327</v>
      </c>
      <c r="T14" s="35">
        <f t="shared" si="5"/>
        <v>2216.69</v>
      </c>
      <c r="U14" s="36">
        <f t="shared" si="0"/>
        <v>0.33923999999999999</v>
      </c>
      <c r="V14" s="37"/>
      <c r="W14" s="38"/>
    </row>
    <row r="15" spans="1:23" s="25" customFormat="1" ht="15.75" x14ac:dyDescent="0.25">
      <c r="A15" s="31" t="s">
        <v>26</v>
      </c>
      <c r="B15" s="151" t="s">
        <v>145</v>
      </c>
      <c r="C15" s="140">
        <v>1376</v>
      </c>
      <c r="D15" s="32">
        <v>56000</v>
      </c>
      <c r="E15" s="34">
        <v>0.13880000000000001</v>
      </c>
      <c r="F15" s="33">
        <v>0.02</v>
      </c>
      <c r="G15" s="35">
        <f t="shared" si="1"/>
        <v>155.46</v>
      </c>
      <c r="H15" s="41">
        <v>24</v>
      </c>
      <c r="I15" s="41">
        <v>0</v>
      </c>
      <c r="J15" s="33">
        <v>1</v>
      </c>
      <c r="K15" s="35">
        <f t="shared" si="2"/>
        <v>24</v>
      </c>
      <c r="L15" s="41">
        <v>0</v>
      </c>
      <c r="M15" s="33">
        <v>0.06</v>
      </c>
      <c r="N15" s="33">
        <v>0.3</v>
      </c>
      <c r="O15" s="35">
        <f t="shared" si="3"/>
        <v>0</v>
      </c>
      <c r="P15" s="155">
        <v>1592</v>
      </c>
      <c r="Q15" s="35">
        <v>0</v>
      </c>
      <c r="R15" s="33">
        <v>1</v>
      </c>
      <c r="S15" s="35">
        <f t="shared" si="4"/>
        <v>1592</v>
      </c>
      <c r="T15" s="35">
        <f t="shared" si="5"/>
        <v>1771.46</v>
      </c>
      <c r="U15" s="36">
        <f t="shared" si="0"/>
        <v>0.55778000000000005</v>
      </c>
      <c r="V15" s="37"/>
      <c r="W15" s="38"/>
    </row>
    <row r="16" spans="1:23" s="25" customFormat="1" ht="15.75" x14ac:dyDescent="0.25">
      <c r="A16" s="31" t="s">
        <v>31</v>
      </c>
      <c r="B16" s="151" t="s">
        <v>146</v>
      </c>
      <c r="C16" s="140">
        <v>2464</v>
      </c>
      <c r="D16" s="32">
        <v>165000</v>
      </c>
      <c r="E16" s="34">
        <v>0.14430000000000001</v>
      </c>
      <c r="F16" s="33">
        <v>0.02</v>
      </c>
      <c r="G16" s="35">
        <f t="shared" si="1"/>
        <v>476.19</v>
      </c>
      <c r="H16" s="41">
        <v>294</v>
      </c>
      <c r="I16" s="41">
        <v>0</v>
      </c>
      <c r="J16" s="33">
        <v>1</v>
      </c>
      <c r="K16" s="35">
        <f t="shared" si="2"/>
        <v>294</v>
      </c>
      <c r="L16" s="41">
        <v>837</v>
      </c>
      <c r="M16" s="33">
        <v>0.06</v>
      </c>
      <c r="N16" s="33">
        <v>0.3</v>
      </c>
      <c r="O16" s="35">
        <f t="shared" si="3"/>
        <v>15</v>
      </c>
      <c r="P16" s="155">
        <v>3418</v>
      </c>
      <c r="Q16" s="35">
        <v>850</v>
      </c>
      <c r="R16" s="33">
        <v>1</v>
      </c>
      <c r="S16" s="35">
        <f t="shared" si="4"/>
        <v>4268</v>
      </c>
      <c r="T16" s="35">
        <f t="shared" si="5"/>
        <v>5053.1900000000005</v>
      </c>
      <c r="U16" s="36">
        <f t="shared" si="0"/>
        <v>0.88853000000000004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77" t="s">
        <v>0</v>
      </c>
      <c r="B20" s="177"/>
      <c r="C20" s="164">
        <f>SUM(C9:C19)</f>
        <v>32841</v>
      </c>
      <c r="D20" s="161">
        <f>SUM(D9:D19)</f>
        <v>2565000</v>
      </c>
      <c r="E20" s="144" t="s">
        <v>7</v>
      </c>
      <c r="F20" s="144" t="s">
        <v>7</v>
      </c>
      <c r="G20" s="161">
        <f>SUM(G9:G19)</f>
        <v>28722.17</v>
      </c>
      <c r="H20" s="161">
        <f>SUM(H9:H19)</f>
        <v>13986</v>
      </c>
      <c r="I20" s="143">
        <f>SUM(I9:I19)</f>
        <v>0</v>
      </c>
      <c r="J20" s="144" t="s">
        <v>7</v>
      </c>
      <c r="K20" s="161">
        <f>SUM(K9:K19)</f>
        <v>13986</v>
      </c>
      <c r="L20" s="161">
        <f>SUM(L9:L19)</f>
        <v>14998</v>
      </c>
      <c r="M20" s="144" t="s">
        <v>7</v>
      </c>
      <c r="N20" s="144" t="s">
        <v>7</v>
      </c>
      <c r="O20" s="143">
        <f>SUM(O9:O19)</f>
        <v>316</v>
      </c>
      <c r="P20" s="161">
        <f>SUM(P9:P19)</f>
        <v>26158</v>
      </c>
      <c r="Q20" s="161">
        <f>SUM(Q9:Q19)</f>
        <v>6618</v>
      </c>
      <c r="R20" s="144" t="s">
        <v>7</v>
      </c>
      <c r="S20" s="161">
        <f>SUM(S9:S19)</f>
        <v>32776</v>
      </c>
      <c r="T20" s="161">
        <f>SUM(T9:T19)</f>
        <v>75800.170000000013</v>
      </c>
      <c r="U20" s="148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tabSelected="1" zoomScale="115" zoomScaleNormal="115" zoomScaleSheetLayoutView="70" workbookViewId="0">
      <pane xSplit="3" topLeftCell="D1" activePane="topRight" state="frozenSplit"/>
      <selection activeCell="A4" sqref="A4"/>
      <selection pane="topRight" activeCell="C9" sqref="C9:C17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42"/>
      <c r="Y1" s="42"/>
      <c r="Z1" s="42"/>
      <c r="AA1" s="43"/>
    </row>
    <row r="2" spans="1:46" ht="18.75" x14ac:dyDescent="0.3">
      <c r="B2" s="44"/>
      <c r="C2" s="8" t="s">
        <v>160</v>
      </c>
      <c r="D2" s="45"/>
      <c r="E2" s="45"/>
      <c r="F2" s="45"/>
      <c r="G2" s="45"/>
      <c r="H2" s="45"/>
      <c r="I2" s="45"/>
      <c r="J2" s="45"/>
      <c r="K2" s="45"/>
      <c r="L2" s="4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6">
        <v>1</v>
      </c>
      <c r="F3" s="46"/>
      <c r="G3" s="46"/>
      <c r="H3" s="46"/>
      <c r="I3" s="126">
        <f>E3+1</f>
        <v>2</v>
      </c>
      <c r="J3" s="45"/>
      <c r="K3" s="45"/>
      <c r="L3" s="126">
        <f>I3+1</f>
        <v>3</v>
      </c>
      <c r="M3" s="158"/>
      <c r="N3" s="159">
        <f>L3+1</f>
        <v>4</v>
      </c>
      <c r="O3" s="158"/>
      <c r="P3" s="159">
        <f>N3+1</f>
        <v>5</v>
      </c>
      <c r="Q3" s="158"/>
      <c r="R3" s="159">
        <f>P3+1</f>
        <v>6</v>
      </c>
      <c r="S3" s="158"/>
      <c r="T3" s="159">
        <f>R3+1</f>
        <v>7</v>
      </c>
      <c r="U3" s="158"/>
      <c r="V3" s="159">
        <f>T3+1</f>
        <v>8</v>
      </c>
      <c r="W3" s="158"/>
      <c r="X3" s="126">
        <f>V3+1</f>
        <v>9</v>
      </c>
      <c r="Y3" s="46"/>
      <c r="Z3" s="126">
        <f>X3+1</f>
        <v>10</v>
      </c>
      <c r="AA3" s="46"/>
      <c r="AB3" s="126">
        <f>Z3+1</f>
        <v>11</v>
      </c>
      <c r="AC3" s="46"/>
      <c r="AD3" s="126">
        <f>AB3+1</f>
        <v>12</v>
      </c>
      <c r="AE3" s="126">
        <f>AD3+1</f>
        <v>13</v>
      </c>
      <c r="AF3" s="126">
        <f>AE3+1</f>
        <v>14</v>
      </c>
      <c r="AG3" s="46"/>
      <c r="AH3" s="46"/>
      <c r="AI3" s="126">
        <f>AF3+1</f>
        <v>15</v>
      </c>
      <c r="AJ3" s="46"/>
      <c r="AK3" s="46"/>
      <c r="AL3" s="126">
        <f>AI3+1</f>
        <v>16</v>
      </c>
      <c r="AM3" s="47"/>
      <c r="AN3" s="47"/>
      <c r="AO3" s="126">
        <f>AL3+1</f>
        <v>17</v>
      </c>
    </row>
    <row r="4" spans="1:46" ht="13.15" customHeight="1" x14ac:dyDescent="0.2">
      <c r="A4" s="172" t="s">
        <v>1</v>
      </c>
      <c r="B4" s="172" t="s">
        <v>2</v>
      </c>
      <c r="C4" s="181" t="s">
        <v>157</v>
      </c>
      <c r="D4" s="174" t="s">
        <v>135</v>
      </c>
      <c r="E4" s="181" t="s">
        <v>102</v>
      </c>
      <c r="F4" s="174" t="s">
        <v>103</v>
      </c>
      <c r="G4" s="174" t="s">
        <v>104</v>
      </c>
      <c r="H4" s="191" t="s">
        <v>135</v>
      </c>
      <c r="I4" s="181" t="s">
        <v>153</v>
      </c>
      <c r="J4" s="174" t="s">
        <v>105</v>
      </c>
      <c r="K4" s="174" t="s">
        <v>135</v>
      </c>
      <c r="L4" s="181" t="s">
        <v>149</v>
      </c>
      <c r="M4" s="174" t="s">
        <v>135</v>
      </c>
      <c r="N4" s="181" t="s">
        <v>147</v>
      </c>
      <c r="O4" s="174" t="s">
        <v>135</v>
      </c>
      <c r="P4" s="182" t="s">
        <v>152</v>
      </c>
      <c r="Q4" s="191" t="s">
        <v>135</v>
      </c>
      <c r="R4" s="182" t="s">
        <v>106</v>
      </c>
      <c r="S4" s="174" t="s">
        <v>135</v>
      </c>
      <c r="T4" s="181" t="s">
        <v>148</v>
      </c>
      <c r="U4" s="202" t="s">
        <v>135</v>
      </c>
      <c r="V4" s="203" t="s">
        <v>62</v>
      </c>
      <c r="W4" s="174" t="s">
        <v>135</v>
      </c>
      <c r="X4" s="181" t="s">
        <v>107</v>
      </c>
      <c r="Y4" s="174" t="s">
        <v>135</v>
      </c>
      <c r="Z4" s="181" t="s">
        <v>108</v>
      </c>
      <c r="AA4" s="174" t="s">
        <v>135</v>
      </c>
      <c r="AB4" s="181" t="s">
        <v>109</v>
      </c>
      <c r="AC4" s="174" t="s">
        <v>135</v>
      </c>
      <c r="AD4" s="181" t="s">
        <v>151</v>
      </c>
      <c r="AE4" s="203" t="s">
        <v>110</v>
      </c>
      <c r="AF4" s="203" t="s">
        <v>111</v>
      </c>
      <c r="AG4" s="202" t="s">
        <v>113</v>
      </c>
      <c r="AH4" s="174" t="s">
        <v>135</v>
      </c>
      <c r="AI4" s="181" t="s">
        <v>112</v>
      </c>
      <c r="AJ4" s="202" t="s">
        <v>116</v>
      </c>
      <c r="AK4" s="202" t="s">
        <v>63</v>
      </c>
      <c r="AL4" s="203" t="s">
        <v>114</v>
      </c>
      <c r="AM4" s="202" t="s">
        <v>115</v>
      </c>
      <c r="AN4" s="174" t="s">
        <v>135</v>
      </c>
      <c r="AO4" s="181" t="s">
        <v>156</v>
      </c>
      <c r="AP4" s="181" t="s">
        <v>64</v>
      </c>
      <c r="AQ4" s="181" t="s">
        <v>10</v>
      </c>
      <c r="AR4" s="181" t="s">
        <v>36</v>
      </c>
    </row>
    <row r="5" spans="1:46" ht="13.15" customHeight="1" x14ac:dyDescent="0.2">
      <c r="A5" s="172"/>
      <c r="B5" s="201"/>
      <c r="C5" s="181"/>
      <c r="D5" s="174"/>
      <c r="E5" s="181"/>
      <c r="F5" s="174"/>
      <c r="G5" s="174"/>
      <c r="H5" s="192"/>
      <c r="I5" s="181"/>
      <c r="J5" s="174"/>
      <c r="K5" s="174"/>
      <c r="L5" s="181"/>
      <c r="M5" s="174"/>
      <c r="N5" s="181"/>
      <c r="O5" s="174"/>
      <c r="P5" s="183"/>
      <c r="Q5" s="192"/>
      <c r="R5" s="183"/>
      <c r="S5" s="174"/>
      <c r="T5" s="181"/>
      <c r="U5" s="202"/>
      <c r="V5" s="203"/>
      <c r="W5" s="174"/>
      <c r="X5" s="181"/>
      <c r="Y5" s="174"/>
      <c r="Z5" s="181"/>
      <c r="AA5" s="174"/>
      <c r="AB5" s="181"/>
      <c r="AC5" s="174"/>
      <c r="AD5" s="181"/>
      <c r="AE5" s="203"/>
      <c r="AF5" s="203"/>
      <c r="AG5" s="202"/>
      <c r="AH5" s="174"/>
      <c r="AI5" s="181"/>
      <c r="AJ5" s="202"/>
      <c r="AK5" s="202"/>
      <c r="AL5" s="203"/>
      <c r="AM5" s="202"/>
      <c r="AN5" s="174"/>
      <c r="AO5" s="181"/>
      <c r="AP5" s="181"/>
      <c r="AQ5" s="181"/>
      <c r="AR5" s="181"/>
    </row>
    <row r="6" spans="1:46" ht="152.25" customHeight="1" x14ac:dyDescent="0.2">
      <c r="A6" s="172"/>
      <c r="B6" s="172"/>
      <c r="C6" s="181"/>
      <c r="D6" s="174"/>
      <c r="E6" s="181"/>
      <c r="F6" s="174"/>
      <c r="G6" s="174"/>
      <c r="H6" s="193"/>
      <c r="I6" s="181"/>
      <c r="J6" s="174"/>
      <c r="K6" s="174"/>
      <c r="L6" s="181"/>
      <c r="M6" s="174"/>
      <c r="N6" s="181"/>
      <c r="O6" s="174"/>
      <c r="P6" s="184"/>
      <c r="Q6" s="193"/>
      <c r="R6" s="184"/>
      <c r="S6" s="174"/>
      <c r="T6" s="181"/>
      <c r="U6" s="202"/>
      <c r="V6" s="203"/>
      <c r="W6" s="174"/>
      <c r="X6" s="181"/>
      <c r="Y6" s="174"/>
      <c r="Z6" s="181"/>
      <c r="AA6" s="174"/>
      <c r="AB6" s="181"/>
      <c r="AC6" s="174"/>
      <c r="AD6" s="181"/>
      <c r="AE6" s="203"/>
      <c r="AF6" s="203"/>
      <c r="AG6" s="202"/>
      <c r="AH6" s="174"/>
      <c r="AI6" s="181"/>
      <c r="AJ6" s="202"/>
      <c r="AK6" s="202"/>
      <c r="AL6" s="203"/>
      <c r="AM6" s="202"/>
      <c r="AN6" s="174"/>
      <c r="AO6" s="181"/>
      <c r="AP6" s="181"/>
      <c r="AQ6" s="181"/>
      <c r="AR6" s="181"/>
      <c r="AT6" s="7"/>
    </row>
    <row r="7" spans="1:46" x14ac:dyDescent="0.2">
      <c r="A7" s="195" t="s">
        <v>65</v>
      </c>
      <c r="B7" s="196"/>
      <c r="C7" s="150">
        <v>1</v>
      </c>
      <c r="D7" s="150">
        <v>2</v>
      </c>
      <c r="E7" s="150" t="s">
        <v>117</v>
      </c>
      <c r="F7" s="150" t="s">
        <v>118</v>
      </c>
      <c r="G7" s="133" t="s">
        <v>119</v>
      </c>
      <c r="H7" s="150">
        <v>6</v>
      </c>
      <c r="I7" s="150" t="s">
        <v>136</v>
      </c>
      <c r="J7" s="150">
        <v>8</v>
      </c>
      <c r="K7" s="150">
        <v>9</v>
      </c>
      <c r="L7" s="150" t="s">
        <v>150</v>
      </c>
      <c r="M7" s="150">
        <v>11</v>
      </c>
      <c r="N7" s="150" t="s">
        <v>120</v>
      </c>
      <c r="O7" s="150">
        <v>13</v>
      </c>
      <c r="P7" s="150" t="s">
        <v>121</v>
      </c>
      <c r="Q7" s="150">
        <v>15</v>
      </c>
      <c r="R7" s="150" t="s">
        <v>122</v>
      </c>
      <c r="S7" s="150">
        <v>17</v>
      </c>
      <c r="T7" s="150" t="s">
        <v>123</v>
      </c>
      <c r="U7" s="150">
        <v>19</v>
      </c>
      <c r="V7" s="150" t="s">
        <v>124</v>
      </c>
      <c r="W7" s="150">
        <v>21</v>
      </c>
      <c r="X7" s="150" t="s">
        <v>125</v>
      </c>
      <c r="Y7" s="150">
        <v>23</v>
      </c>
      <c r="Z7" s="150" t="s">
        <v>126</v>
      </c>
      <c r="AA7" s="150">
        <v>25</v>
      </c>
      <c r="AB7" s="150" t="s">
        <v>127</v>
      </c>
      <c r="AC7" s="150">
        <v>27</v>
      </c>
      <c r="AD7" s="150" t="s">
        <v>128</v>
      </c>
      <c r="AE7" s="150">
        <v>29</v>
      </c>
      <c r="AF7" s="150">
        <v>30</v>
      </c>
      <c r="AG7" s="150">
        <v>31</v>
      </c>
      <c r="AH7" s="150">
        <v>32</v>
      </c>
      <c r="AI7" s="150" t="s">
        <v>129</v>
      </c>
      <c r="AJ7" s="150">
        <v>34</v>
      </c>
      <c r="AK7" s="150">
        <v>35</v>
      </c>
      <c r="AL7" s="150" t="s">
        <v>130</v>
      </c>
      <c r="AM7" s="150">
        <v>37</v>
      </c>
      <c r="AN7" s="150">
        <v>38</v>
      </c>
      <c r="AO7" s="150" t="s">
        <v>131</v>
      </c>
      <c r="AP7" s="150" t="s">
        <v>132</v>
      </c>
      <c r="AQ7" s="150" t="s">
        <v>133</v>
      </c>
      <c r="AR7" s="134" t="s">
        <v>134</v>
      </c>
    </row>
    <row r="8" spans="1:46" ht="13.5" x14ac:dyDescent="0.25">
      <c r="A8" s="194"/>
      <c r="B8" s="194"/>
      <c r="C8" s="135" t="s">
        <v>40</v>
      </c>
      <c r="D8" s="132"/>
      <c r="E8" s="136"/>
      <c r="F8" s="132"/>
      <c r="G8" s="132"/>
      <c r="H8" s="132"/>
      <c r="I8" s="136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7"/>
      <c r="AN8" s="150"/>
      <c r="AO8" s="137"/>
      <c r="AP8" s="138"/>
      <c r="AQ8" s="138"/>
      <c r="AR8" s="139" t="s">
        <v>8</v>
      </c>
    </row>
    <row r="9" spans="1:46" s="130" customFormat="1" ht="15.75" x14ac:dyDescent="0.25">
      <c r="A9" s="66">
        <v>1</v>
      </c>
      <c r="B9" s="151" t="s">
        <v>139</v>
      </c>
      <c r="C9" s="140">
        <v>13514</v>
      </c>
      <c r="D9" s="78">
        <v>0</v>
      </c>
      <c r="E9" s="59">
        <f>C9*D9</f>
        <v>0</v>
      </c>
      <c r="F9" s="70"/>
      <c r="G9" s="70">
        <f>F9*18</f>
        <v>0</v>
      </c>
      <c r="H9" s="152">
        <v>1.1313899999999999</v>
      </c>
      <c r="I9" s="59">
        <f>C9*H9</f>
        <v>15289.604459999999</v>
      </c>
      <c r="J9" s="131"/>
      <c r="K9" s="152">
        <v>0.11849999999999999</v>
      </c>
      <c r="L9" s="59">
        <f>C9*K9</f>
        <v>1601.4089999999999</v>
      </c>
      <c r="M9" s="78">
        <v>2E-3</v>
      </c>
      <c r="N9" s="153">
        <f t="shared" ref="N9:N19" si="0">C9*M9</f>
        <v>27.028000000000002</v>
      </c>
      <c r="O9" s="152">
        <v>8.5599999999999996E-2</v>
      </c>
      <c r="P9" s="59">
        <f>C9*O9</f>
        <v>1156.7983999999999</v>
      </c>
      <c r="Q9" s="152">
        <v>0</v>
      </c>
      <c r="R9" s="59">
        <f>C9*Q9</f>
        <v>0</v>
      </c>
      <c r="S9" s="78"/>
      <c r="T9" s="59">
        <f>C9*S9</f>
        <v>0</v>
      </c>
      <c r="U9" s="152"/>
      <c r="V9" s="59">
        <f>C9*U9</f>
        <v>0</v>
      </c>
      <c r="W9" s="152">
        <v>2.681E-2</v>
      </c>
      <c r="X9" s="59">
        <f>C9*W9</f>
        <v>362.31034</v>
      </c>
      <c r="Y9" s="78">
        <v>0.37725999999999998</v>
      </c>
      <c r="Z9" s="59">
        <f>C9*Y9</f>
        <v>5098.2916399999995</v>
      </c>
      <c r="AA9" s="78">
        <v>0.31409999999999999</v>
      </c>
      <c r="AB9" s="59">
        <f>C9*AA9</f>
        <v>4244.7474000000002</v>
      </c>
      <c r="AC9" s="152">
        <v>2.7000000000000001E-3</v>
      </c>
      <c r="AD9" s="59">
        <f t="shared" ref="AD9:AD19" si="1">C9*AC9</f>
        <v>36.4878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2">
        <v>3.5290000000000002E-2</v>
      </c>
      <c r="AO9" s="59">
        <f>C9*AN9</f>
        <v>476.90906000000001</v>
      </c>
      <c r="AP9" s="61">
        <f>E9+I9+L9+N9+P9+R9+T9+V9+X9+Z9+AB9+AD9+AE9+AF9+AI9+AL9+AO9</f>
        <v>28293.586099999997</v>
      </c>
      <c r="AQ9" s="141">
        <f t="shared" ref="AQ9:AQ19" si="2">AP9/C9</f>
        <v>2.0936499999999998</v>
      </c>
      <c r="AR9" s="142">
        <f t="shared" ref="AR9:AR19" si="3">ROUND((AP9/C9)/($AP$20/$C$20),5)</f>
        <v>1.1828700000000001</v>
      </c>
      <c r="AS9" s="129"/>
    </row>
    <row r="10" spans="1:46" s="130" customFormat="1" ht="15.75" x14ac:dyDescent="0.25">
      <c r="A10" s="66">
        <v>2</v>
      </c>
      <c r="B10" s="151" t="s">
        <v>140</v>
      </c>
      <c r="C10" s="140">
        <v>5416</v>
      </c>
      <c r="D10" s="78">
        <v>0.58899999999999997</v>
      </c>
      <c r="E10" s="59">
        <f t="shared" ref="E10:E19" si="4">C10*D10</f>
        <v>3190.0239999999999</v>
      </c>
      <c r="F10" s="70"/>
      <c r="G10" s="70">
        <f t="shared" ref="G10:G19" si="5">F10*18</f>
        <v>0</v>
      </c>
      <c r="H10" s="152">
        <v>1.1313899999999999</v>
      </c>
      <c r="I10" s="59">
        <f>C10*H10</f>
        <v>6127.6082399999996</v>
      </c>
      <c r="J10" s="131"/>
      <c r="K10" s="152">
        <v>0.11849999999999999</v>
      </c>
      <c r="L10" s="59">
        <f>C10*K10</f>
        <v>641.79599999999994</v>
      </c>
      <c r="M10" s="78">
        <v>2E-3</v>
      </c>
      <c r="N10" s="153">
        <f t="shared" si="0"/>
        <v>10.832000000000001</v>
      </c>
      <c r="O10" s="152">
        <v>8.5599999999999996E-2</v>
      </c>
      <c r="P10" s="59">
        <f t="shared" ref="P10:P19" si="6">C10*O10</f>
        <v>463.6096</v>
      </c>
      <c r="Q10" s="152">
        <v>0.13186</v>
      </c>
      <c r="R10" s="59">
        <f>C10*Q10</f>
        <v>714.15376000000003</v>
      </c>
      <c r="S10" s="152">
        <v>3.5999999999999999E-3</v>
      </c>
      <c r="T10" s="59">
        <f t="shared" ref="T10:T19" si="7">C10*S10</f>
        <v>19.497599999999998</v>
      </c>
      <c r="U10" s="152"/>
      <c r="V10" s="59">
        <f t="shared" ref="V10:V19" si="8">C10*U10</f>
        <v>0</v>
      </c>
      <c r="W10" s="152">
        <v>2.681E-2</v>
      </c>
      <c r="X10" s="59">
        <f t="shared" ref="X10:X19" si="9">C10*W10</f>
        <v>145.20295999999999</v>
      </c>
      <c r="Y10" s="78">
        <v>0.37725999999999998</v>
      </c>
      <c r="Z10" s="59">
        <f t="shared" ref="Z10:Z19" si="10">C10*Y10</f>
        <v>2043.2401599999998</v>
      </c>
      <c r="AA10" s="78">
        <v>0.31409999999999999</v>
      </c>
      <c r="AB10" s="59">
        <f t="shared" ref="AB10:AB19" si="11">C10*AA10</f>
        <v>1701.1656</v>
      </c>
      <c r="AC10" s="152">
        <v>2.7000000000000001E-3</v>
      </c>
      <c r="AD10" s="59">
        <f t="shared" si="1"/>
        <v>14.623200000000001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52">
        <v>3.5290000000000002E-2</v>
      </c>
      <c r="AO10" s="59">
        <f>C10*AN10</f>
        <v>191.13064</v>
      </c>
      <c r="AP10" s="61">
        <f t="shared" ref="AP10:AP19" si="14">E10+I10+L10+N10+P10+R10+T10+V10+X10+Z10+AB10+AD10+AE10+AF10+AI10+AL10+AO10</f>
        <v>15262.883759999999</v>
      </c>
      <c r="AQ10" s="141">
        <f t="shared" si="2"/>
        <v>2.8181099999999999</v>
      </c>
      <c r="AR10" s="142">
        <f t="shared" si="3"/>
        <v>1.5921700000000001</v>
      </c>
      <c r="AS10" s="129"/>
    </row>
    <row r="11" spans="1:46" s="130" customFormat="1" ht="15.75" x14ac:dyDescent="0.25">
      <c r="A11" s="66">
        <v>3</v>
      </c>
      <c r="B11" s="151" t="s">
        <v>141</v>
      </c>
      <c r="C11" s="140">
        <v>2476</v>
      </c>
      <c r="D11" s="78">
        <v>0.66900000000000004</v>
      </c>
      <c r="E11" s="59">
        <f t="shared" si="4"/>
        <v>1656.4440000000002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31"/>
      <c r="K11" s="131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2">
        <v>0.10979999999999999</v>
      </c>
      <c r="R11" s="59">
        <f t="shared" ref="R11:R19" si="17">C11*Q11</f>
        <v>271.8648</v>
      </c>
      <c r="S11" s="78"/>
      <c r="T11" s="59">
        <f t="shared" si="7"/>
        <v>0</v>
      </c>
      <c r="U11" s="152"/>
      <c r="V11" s="59">
        <f t="shared" si="8"/>
        <v>0</v>
      </c>
      <c r="W11" s="152">
        <v>4.648E-2</v>
      </c>
      <c r="X11" s="59">
        <f t="shared" si="9"/>
        <v>115.08448</v>
      </c>
      <c r="Y11" s="78">
        <v>2.92E-2</v>
      </c>
      <c r="Z11" s="59">
        <f t="shared" si="10"/>
        <v>72.299199999999999</v>
      </c>
      <c r="AA11" s="78">
        <v>0.15690000000000001</v>
      </c>
      <c r="AB11" s="59">
        <f t="shared" si="11"/>
        <v>388.48440000000005</v>
      </c>
      <c r="AC11" s="78"/>
      <c r="AD11" s="59">
        <f t="shared" si="1"/>
        <v>0</v>
      </c>
      <c r="AE11" s="59"/>
      <c r="AF11" s="59"/>
      <c r="AG11" s="70"/>
      <c r="AH11" s="78">
        <v>3.61E-2</v>
      </c>
      <c r="AI11" s="59">
        <f>C11*AH11</f>
        <v>89.383600000000001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2593.5604800000001</v>
      </c>
      <c r="AQ11" s="141">
        <f t="shared" si="2"/>
        <v>1.04748</v>
      </c>
      <c r="AR11" s="142">
        <f t="shared" si="3"/>
        <v>0.59179999999999999</v>
      </c>
      <c r="AS11" s="129"/>
    </row>
    <row r="12" spans="1:46" s="130" customFormat="1" ht="15.75" x14ac:dyDescent="0.25">
      <c r="A12" s="66">
        <v>4</v>
      </c>
      <c r="B12" s="151" t="s">
        <v>142</v>
      </c>
      <c r="C12" s="140">
        <v>2792</v>
      </c>
      <c r="D12" s="78">
        <v>0.66900000000000004</v>
      </c>
      <c r="E12" s="59">
        <f t="shared" si="4"/>
        <v>1867.8480000000002</v>
      </c>
      <c r="F12" s="70"/>
      <c r="G12" s="70">
        <f t="shared" si="5"/>
        <v>0</v>
      </c>
      <c r="H12" s="70"/>
      <c r="I12" s="59">
        <f t="shared" si="15"/>
        <v>0</v>
      </c>
      <c r="J12" s="131"/>
      <c r="K12" s="131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52">
        <v>0.10979999999999999</v>
      </c>
      <c r="R12" s="59">
        <f>C12*Q12</f>
        <v>306.5616</v>
      </c>
      <c r="S12" s="78"/>
      <c r="T12" s="59">
        <f t="shared" si="7"/>
        <v>0</v>
      </c>
      <c r="U12" s="152"/>
      <c r="V12" s="59">
        <f t="shared" si="8"/>
        <v>0</v>
      </c>
      <c r="W12" s="152">
        <v>4.648E-2</v>
      </c>
      <c r="X12" s="59">
        <f t="shared" si="9"/>
        <v>129.77216000000001</v>
      </c>
      <c r="Y12" s="78">
        <v>2.92E-2</v>
      </c>
      <c r="Z12" s="59">
        <f t="shared" si="10"/>
        <v>81.526399999999995</v>
      </c>
      <c r="AA12" s="78">
        <v>0.15690000000000001</v>
      </c>
      <c r="AB12" s="59">
        <f t="shared" si="11"/>
        <v>438.06480000000005</v>
      </c>
      <c r="AC12" s="78"/>
      <c r="AD12" s="59">
        <f t="shared" si="1"/>
        <v>0</v>
      </c>
      <c r="AE12" s="59"/>
      <c r="AF12" s="59"/>
      <c r="AG12" s="70"/>
      <c r="AH12" s="78">
        <v>3.61E-2</v>
      </c>
      <c r="AI12" s="59">
        <f t="shared" ref="AI12:AI16" si="19">C12*AH12</f>
        <v>100.7912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2924.5641600000004</v>
      </c>
      <c r="AQ12" s="141">
        <f t="shared" si="2"/>
        <v>1.0474800000000002</v>
      </c>
      <c r="AR12" s="142">
        <f t="shared" si="3"/>
        <v>0.59179999999999999</v>
      </c>
      <c r="AS12" s="129"/>
    </row>
    <row r="13" spans="1:46" s="130" customFormat="1" ht="15.75" x14ac:dyDescent="0.25">
      <c r="A13" s="66">
        <v>5</v>
      </c>
      <c r="B13" s="151" t="s">
        <v>143</v>
      </c>
      <c r="C13" s="140">
        <v>1972</v>
      </c>
      <c r="D13" s="78">
        <v>0.66900000000000004</v>
      </c>
      <c r="E13" s="59">
        <f t="shared" si="4"/>
        <v>1319.268</v>
      </c>
      <c r="F13" s="70"/>
      <c r="G13" s="70">
        <f t="shared" si="5"/>
        <v>0</v>
      </c>
      <c r="H13" s="70"/>
      <c r="I13" s="59">
        <f t="shared" si="15"/>
        <v>0</v>
      </c>
      <c r="J13" s="131"/>
      <c r="K13" s="131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52">
        <v>0.10979999999999999</v>
      </c>
      <c r="R13" s="59">
        <f t="shared" si="17"/>
        <v>216.5256</v>
      </c>
      <c r="S13" s="78"/>
      <c r="T13" s="59">
        <f t="shared" si="7"/>
        <v>0</v>
      </c>
      <c r="U13" s="152"/>
      <c r="V13" s="59">
        <f t="shared" si="8"/>
        <v>0</v>
      </c>
      <c r="W13" s="152">
        <v>4.648E-2</v>
      </c>
      <c r="X13" s="59">
        <f t="shared" si="9"/>
        <v>91.658559999999994</v>
      </c>
      <c r="Y13" s="78">
        <v>2.92E-2</v>
      </c>
      <c r="Z13" s="59">
        <f t="shared" si="10"/>
        <v>57.5824</v>
      </c>
      <c r="AA13" s="78">
        <v>0.15690000000000001</v>
      </c>
      <c r="AB13" s="59">
        <f t="shared" si="11"/>
        <v>309.40680000000003</v>
      </c>
      <c r="AC13" s="78"/>
      <c r="AD13" s="59">
        <f t="shared" si="1"/>
        <v>0</v>
      </c>
      <c r="AE13" s="59"/>
      <c r="AF13" s="59"/>
      <c r="AG13" s="70"/>
      <c r="AH13" s="78">
        <v>3.61E-2</v>
      </c>
      <c r="AI13" s="59">
        <f t="shared" si="19"/>
        <v>71.1892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2065.6305600000001</v>
      </c>
      <c r="AQ13" s="141">
        <f t="shared" si="2"/>
        <v>1.04748</v>
      </c>
      <c r="AR13" s="142">
        <f t="shared" si="3"/>
        <v>0.59179999999999999</v>
      </c>
      <c r="AS13" s="129"/>
    </row>
    <row r="14" spans="1:46" s="130" customFormat="1" ht="15.75" x14ac:dyDescent="0.25">
      <c r="A14" s="66">
        <v>6</v>
      </c>
      <c r="B14" s="151" t="s">
        <v>144</v>
      </c>
      <c r="C14" s="140">
        <v>2831</v>
      </c>
      <c r="D14" s="78">
        <v>0.66900000000000004</v>
      </c>
      <c r="E14" s="59">
        <f t="shared" si="4"/>
        <v>1893.9390000000001</v>
      </c>
      <c r="F14" s="70"/>
      <c r="G14" s="70">
        <f t="shared" si="5"/>
        <v>0</v>
      </c>
      <c r="H14" s="70"/>
      <c r="I14" s="59">
        <f t="shared" si="15"/>
        <v>0</v>
      </c>
      <c r="J14" s="131"/>
      <c r="K14" s="131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52">
        <v>0.10979999999999999</v>
      </c>
      <c r="R14" s="59">
        <f t="shared" si="17"/>
        <v>310.84379999999999</v>
      </c>
      <c r="S14" s="78"/>
      <c r="T14" s="59">
        <f t="shared" si="7"/>
        <v>0</v>
      </c>
      <c r="U14" s="152"/>
      <c r="V14" s="59">
        <f t="shared" si="8"/>
        <v>0</v>
      </c>
      <c r="W14" s="152">
        <v>4.648E-2</v>
      </c>
      <c r="X14" s="59">
        <f t="shared" si="9"/>
        <v>131.58488</v>
      </c>
      <c r="Y14" s="78">
        <v>2.92E-2</v>
      </c>
      <c r="Z14" s="59">
        <f t="shared" si="10"/>
        <v>82.665199999999999</v>
      </c>
      <c r="AA14" s="78">
        <v>0.15690000000000001</v>
      </c>
      <c r="AB14" s="59">
        <f t="shared" si="11"/>
        <v>444.18390000000005</v>
      </c>
      <c r="AC14" s="78"/>
      <c r="AD14" s="59">
        <f t="shared" si="1"/>
        <v>0</v>
      </c>
      <c r="AE14" s="59"/>
      <c r="AF14" s="59"/>
      <c r="AG14" s="70"/>
      <c r="AH14" s="78">
        <v>3.61E-2</v>
      </c>
      <c r="AI14" s="59">
        <f t="shared" si="19"/>
        <v>102.1991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2965.4158799999996</v>
      </c>
      <c r="AQ14" s="141">
        <f t="shared" si="2"/>
        <v>1.0474799999999997</v>
      </c>
      <c r="AR14" s="142">
        <f t="shared" si="3"/>
        <v>0.59179999999999999</v>
      </c>
      <c r="AS14" s="129"/>
    </row>
    <row r="15" spans="1:46" s="130" customFormat="1" ht="15.75" x14ac:dyDescent="0.25">
      <c r="A15" s="66">
        <v>7</v>
      </c>
      <c r="B15" s="151" t="s">
        <v>145</v>
      </c>
      <c r="C15" s="140">
        <v>1376</v>
      </c>
      <c r="D15" s="78">
        <v>0.66900000000000004</v>
      </c>
      <c r="E15" s="59">
        <f t="shared" si="4"/>
        <v>920.5440000000001</v>
      </c>
      <c r="F15" s="70"/>
      <c r="G15" s="70">
        <f t="shared" si="5"/>
        <v>0</v>
      </c>
      <c r="H15" s="70"/>
      <c r="I15" s="59">
        <f t="shared" si="15"/>
        <v>0</v>
      </c>
      <c r="J15" s="131"/>
      <c r="K15" s="131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52">
        <v>0.10979999999999999</v>
      </c>
      <c r="R15" s="59">
        <f t="shared" si="17"/>
        <v>151.0848</v>
      </c>
      <c r="S15" s="78"/>
      <c r="T15" s="59">
        <f t="shared" si="7"/>
        <v>0</v>
      </c>
      <c r="U15" s="152"/>
      <c r="V15" s="59">
        <f t="shared" si="8"/>
        <v>0</v>
      </c>
      <c r="W15" s="152">
        <v>4.648E-2</v>
      </c>
      <c r="X15" s="59">
        <f t="shared" si="9"/>
        <v>63.956479999999999</v>
      </c>
      <c r="Y15" s="78">
        <v>2.92E-2</v>
      </c>
      <c r="Z15" s="59">
        <f t="shared" si="10"/>
        <v>40.179200000000002</v>
      </c>
      <c r="AA15" s="78">
        <v>0.15690000000000001</v>
      </c>
      <c r="AB15" s="59">
        <f t="shared" si="11"/>
        <v>215.89440000000002</v>
      </c>
      <c r="AC15" s="78"/>
      <c r="AD15" s="59">
        <f t="shared" si="1"/>
        <v>0</v>
      </c>
      <c r="AE15" s="59"/>
      <c r="AF15" s="59"/>
      <c r="AG15" s="70"/>
      <c r="AH15" s="78">
        <v>3.61E-2</v>
      </c>
      <c r="AI15" s="59">
        <f t="shared" si="19"/>
        <v>49.6736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1441.3324800000005</v>
      </c>
      <c r="AQ15" s="141">
        <f t="shared" si="2"/>
        <v>1.0474800000000004</v>
      </c>
      <c r="AR15" s="142">
        <f t="shared" si="3"/>
        <v>0.59179999999999999</v>
      </c>
      <c r="AS15" s="129"/>
    </row>
    <row r="16" spans="1:46" s="130" customFormat="1" ht="15.75" x14ac:dyDescent="0.25">
      <c r="A16" s="66">
        <v>8</v>
      </c>
      <c r="B16" s="151" t="s">
        <v>146</v>
      </c>
      <c r="C16" s="140">
        <v>2464</v>
      </c>
      <c r="D16" s="78">
        <v>0.66900000000000004</v>
      </c>
      <c r="E16" s="59">
        <f t="shared" si="4"/>
        <v>1648.4160000000002</v>
      </c>
      <c r="F16" s="70"/>
      <c r="G16" s="70">
        <f t="shared" si="5"/>
        <v>0</v>
      </c>
      <c r="H16" s="70"/>
      <c r="I16" s="59">
        <f t="shared" si="15"/>
        <v>0</v>
      </c>
      <c r="J16" s="131"/>
      <c r="K16" s="131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52">
        <v>0.10979999999999999</v>
      </c>
      <c r="R16" s="59">
        <f t="shared" si="17"/>
        <v>270.54719999999998</v>
      </c>
      <c r="S16" s="78"/>
      <c r="T16" s="59">
        <f t="shared" si="7"/>
        <v>0</v>
      </c>
      <c r="U16" s="152"/>
      <c r="V16" s="59">
        <f t="shared" si="8"/>
        <v>0</v>
      </c>
      <c r="W16" s="152">
        <v>4.648E-2</v>
      </c>
      <c r="X16" s="59">
        <f t="shared" si="9"/>
        <v>114.52672</v>
      </c>
      <c r="Y16" s="78">
        <v>2.92E-2</v>
      </c>
      <c r="Z16" s="59">
        <f t="shared" si="10"/>
        <v>71.948800000000006</v>
      </c>
      <c r="AA16" s="78">
        <v>0.15690000000000001</v>
      </c>
      <c r="AB16" s="59">
        <f t="shared" si="11"/>
        <v>386.60160000000002</v>
      </c>
      <c r="AC16" s="78"/>
      <c r="AD16" s="59">
        <f t="shared" si="1"/>
        <v>0</v>
      </c>
      <c r="AE16" s="59"/>
      <c r="AF16" s="59"/>
      <c r="AG16" s="70"/>
      <c r="AH16" s="78">
        <v>3.61E-2</v>
      </c>
      <c r="AI16" s="59">
        <f t="shared" si="19"/>
        <v>88.950400000000002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2580.9907200000002</v>
      </c>
      <c r="AQ16" s="141">
        <f t="shared" si="2"/>
        <v>1.0474800000000002</v>
      </c>
      <c r="AR16" s="142">
        <f t="shared" si="3"/>
        <v>0.59179999999999999</v>
      </c>
      <c r="AS16" s="129"/>
    </row>
    <row r="17" spans="1:45" s="130" customFormat="1" ht="15.75" x14ac:dyDescent="0.25">
      <c r="A17" s="66">
        <v>9</v>
      </c>
      <c r="B17" s="18"/>
      <c r="C17" s="140">
        <f>ИНП2024!C17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31"/>
      <c r="K17" s="131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41" t="e">
        <f t="shared" si="2"/>
        <v>#DIV/0!</v>
      </c>
      <c r="AR17" s="142" t="e">
        <f t="shared" si="3"/>
        <v>#DIV/0!</v>
      </c>
      <c r="AS17" s="129"/>
    </row>
    <row r="18" spans="1:45" s="130" customFormat="1" ht="15.75" x14ac:dyDescent="0.25">
      <c r="A18" s="66">
        <v>10</v>
      </c>
      <c r="B18" s="18"/>
      <c r="C18" s="140">
        <f>ИНП2024!C18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31"/>
      <c r="K18" s="131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52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41" t="e">
        <f t="shared" si="2"/>
        <v>#DIV/0!</v>
      </c>
      <c r="AR18" s="142" t="e">
        <f t="shared" si="3"/>
        <v>#DIV/0!</v>
      </c>
      <c r="AS18" s="129"/>
    </row>
    <row r="19" spans="1:45" s="130" customFormat="1" ht="15.75" x14ac:dyDescent="0.25">
      <c r="A19" s="66">
        <v>11</v>
      </c>
      <c r="B19" s="18"/>
      <c r="C19" s="140">
        <f>ИНП2024!C19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31"/>
      <c r="K19" s="131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52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41" t="e">
        <f t="shared" si="2"/>
        <v>#DIV/0!</v>
      </c>
      <c r="AR19" s="142" t="e">
        <f t="shared" si="3"/>
        <v>#DIV/0!</v>
      </c>
      <c r="AS19" s="129"/>
    </row>
    <row r="20" spans="1:45" ht="15.75" x14ac:dyDescent="0.25">
      <c r="A20" s="177" t="s">
        <v>0</v>
      </c>
      <c r="B20" s="177"/>
      <c r="C20" s="143">
        <f>SUM(C9:C19)</f>
        <v>32841</v>
      </c>
      <c r="D20" s="144" t="s">
        <v>81</v>
      </c>
      <c r="E20" s="149">
        <f>SUM(E9:E19)</f>
        <v>12496.483</v>
      </c>
      <c r="F20" s="145">
        <f>SUM(F9:F19)</f>
        <v>0</v>
      </c>
      <c r="G20" s="145">
        <f>SUM(G9:G19)</f>
        <v>0</v>
      </c>
      <c r="H20" s="144" t="s">
        <v>81</v>
      </c>
      <c r="I20" s="149">
        <f>SUM(I9:I19)</f>
        <v>21417.212699999996</v>
      </c>
      <c r="J20" s="145">
        <f>SUM(J9:J19)</f>
        <v>0</v>
      </c>
      <c r="K20" s="146" t="s">
        <v>7</v>
      </c>
      <c r="L20" s="149">
        <f>SUM(L9:L19)</f>
        <v>2243.2049999999999</v>
      </c>
      <c r="M20" s="146" t="s">
        <v>7</v>
      </c>
      <c r="N20" s="149">
        <f t="shared" ref="N20:P20" si="20">SUM(N9:N19)</f>
        <v>37.86</v>
      </c>
      <c r="O20" s="146" t="s">
        <v>7</v>
      </c>
      <c r="P20" s="149">
        <f t="shared" si="20"/>
        <v>1620.4079999999999</v>
      </c>
      <c r="Q20" s="146" t="s">
        <v>7</v>
      </c>
      <c r="R20" s="149">
        <f t="shared" ref="R20" si="21">SUM(R9:R19)</f>
        <v>2241.5815600000001</v>
      </c>
      <c r="S20" s="146" t="s">
        <v>7</v>
      </c>
      <c r="T20" s="149">
        <f t="shared" ref="T20" si="22">SUM(T9:T19)</f>
        <v>19.497599999999998</v>
      </c>
      <c r="U20" s="146" t="s">
        <v>7</v>
      </c>
      <c r="V20" s="149">
        <f t="shared" ref="V20" si="23">SUM(V9:V19)</f>
        <v>0</v>
      </c>
      <c r="W20" s="146" t="s">
        <v>7</v>
      </c>
      <c r="X20" s="149">
        <f t="shared" ref="X20" si="24">SUM(X9:X19)</f>
        <v>1154.0965799999999</v>
      </c>
      <c r="Y20" s="146" t="s">
        <v>7</v>
      </c>
      <c r="Z20" s="149">
        <f t="shared" ref="Z20" si="25">SUM(Z9:Z19)</f>
        <v>7547.7329999999993</v>
      </c>
      <c r="AA20" s="146" t="s">
        <v>7</v>
      </c>
      <c r="AB20" s="149">
        <f t="shared" ref="AB20" si="26">SUM(AB9:AB19)</f>
        <v>8128.5489000000007</v>
      </c>
      <c r="AC20" s="146" t="s">
        <v>7</v>
      </c>
      <c r="AD20" s="149">
        <f t="shared" ref="AD20" si="27">SUM(AD9:AD19)</f>
        <v>51.111000000000004</v>
      </c>
      <c r="AE20" s="149">
        <f t="shared" ref="AE20" si="28">SUM(AE9:AE19)</f>
        <v>0</v>
      </c>
      <c r="AF20" s="149">
        <f t="shared" ref="AF20" si="29">SUM(AF9:AF19)</f>
        <v>0</v>
      </c>
      <c r="AG20" s="143">
        <f>SUM(AG9:AG19)</f>
        <v>0</v>
      </c>
      <c r="AH20" s="146" t="s">
        <v>7</v>
      </c>
      <c r="AI20" s="149">
        <f t="shared" ref="AI20" si="30">SUM(AI9:AI19)</f>
        <v>502.18710000000004</v>
      </c>
      <c r="AJ20" s="143">
        <f>SUM(AJ9:AJ19)</f>
        <v>0</v>
      </c>
      <c r="AK20" s="146" t="s">
        <v>7</v>
      </c>
      <c r="AL20" s="149">
        <f t="shared" ref="AL20" si="31">SUM(AL9:AL19)</f>
        <v>0</v>
      </c>
      <c r="AM20" s="146" t="s">
        <v>7</v>
      </c>
      <c r="AN20" s="144" t="s">
        <v>81</v>
      </c>
      <c r="AO20" s="149">
        <f>SUM(AO9:AO19)</f>
        <v>668.03970000000004</v>
      </c>
      <c r="AP20" s="149">
        <f>SUM(AP9:AP19)</f>
        <v>58127.964139999996</v>
      </c>
      <c r="AQ20" s="147" t="e">
        <f>SUM(AQ9:AQ19)</f>
        <v>#DIV/0!</v>
      </c>
      <c r="AR20" s="148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7" t="s">
        <v>1</v>
      </c>
      <c r="B27" s="197" t="s">
        <v>2</v>
      </c>
      <c r="C27" s="181" t="s">
        <v>84</v>
      </c>
      <c r="D27" s="174" t="s">
        <v>53</v>
      </c>
      <c r="E27" s="124"/>
      <c r="F27" s="124"/>
      <c r="G27" s="122"/>
      <c r="H27" s="122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74" t="s">
        <v>53</v>
      </c>
      <c r="U27" s="121"/>
      <c r="V27" s="181" t="s">
        <v>54</v>
      </c>
      <c r="W27" s="174" t="s">
        <v>55</v>
      </c>
      <c r="X27" s="181" t="s">
        <v>56</v>
      </c>
      <c r="Y27" s="174" t="s">
        <v>57</v>
      </c>
      <c r="Z27" s="181" t="s">
        <v>58</v>
      </c>
      <c r="AA27" s="182"/>
      <c r="AB27" s="182"/>
      <c r="AC27" s="191" t="s">
        <v>59</v>
      </c>
      <c r="AD27" s="174" t="s">
        <v>60</v>
      </c>
      <c r="AE27" s="174" t="s">
        <v>60</v>
      </c>
      <c r="AF27" s="174" t="s">
        <v>60</v>
      </c>
      <c r="AG27" s="174" t="s">
        <v>59</v>
      </c>
      <c r="AH27" s="121"/>
      <c r="AI27" s="174" t="s">
        <v>60</v>
      </c>
      <c r="AJ27" s="174" t="s">
        <v>59</v>
      </c>
      <c r="AK27" s="121"/>
      <c r="AL27" s="174" t="s">
        <v>60</v>
      </c>
      <c r="AM27" s="174" t="s">
        <v>85</v>
      </c>
      <c r="AN27" s="181" t="s">
        <v>86</v>
      </c>
      <c r="AO27" s="174" t="s">
        <v>61</v>
      </c>
    </row>
    <row r="28" spans="1:45" ht="12.75" hidden="1" customHeight="1" x14ac:dyDescent="0.2">
      <c r="A28" s="198"/>
      <c r="B28" s="200"/>
      <c r="C28" s="181"/>
      <c r="D28" s="174"/>
      <c r="E28" s="125"/>
      <c r="F28" s="125"/>
      <c r="G28" s="123"/>
      <c r="H28" s="123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74"/>
      <c r="U28" s="121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21"/>
      <c r="AI28" s="174"/>
      <c r="AJ28" s="174"/>
      <c r="AK28" s="121"/>
      <c r="AL28" s="174"/>
      <c r="AM28" s="174"/>
      <c r="AN28" s="181"/>
      <c r="AO28" s="174"/>
    </row>
    <row r="29" spans="1:45" ht="34.5" hidden="1" customHeight="1" x14ac:dyDescent="0.2">
      <c r="A29" s="199"/>
      <c r="B29" s="199"/>
      <c r="C29" s="181"/>
      <c r="D29" s="174"/>
      <c r="E29" s="125"/>
      <c r="F29" s="125"/>
      <c r="G29" s="123"/>
      <c r="H29" s="123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74"/>
      <c r="U29" s="121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21"/>
      <c r="AI29" s="174"/>
      <c r="AJ29" s="174"/>
      <c r="AK29" s="121"/>
      <c r="AL29" s="174"/>
      <c r="AM29" s="174"/>
      <c r="AN29" s="181"/>
      <c r="AO29" s="174"/>
    </row>
    <row r="30" spans="1:45" ht="14.25" hidden="1" customHeight="1" thickBot="1" x14ac:dyDescent="0.25">
      <c r="A30" s="185" t="s">
        <v>65</v>
      </c>
      <c r="B30" s="186"/>
      <c r="C30" s="48">
        <v>1</v>
      </c>
      <c r="D30" s="49">
        <v>2</v>
      </c>
      <c r="E30" s="127"/>
      <c r="F30" s="127"/>
      <c r="G30" s="127"/>
      <c r="H30" s="12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87"/>
      <c r="B31" s="18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8"/>
      <c r="F32" s="128"/>
      <c r="G32" s="128"/>
      <c r="H32" s="12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8"/>
      <c r="F33" s="128"/>
      <c r="G33" s="128"/>
      <c r="H33" s="12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89" t="s">
        <v>0</v>
      </c>
      <c r="B51" s="19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2024</vt:lpstr>
      <vt:lpstr>ИНП2024</vt:lpstr>
      <vt:lpstr>ИБР2024</vt:lpstr>
      <vt:lpstr>ИБР2024!Заголовки_для_печати</vt:lpstr>
      <vt:lpstr>ИНП2024!Заголовки_для_печати</vt:lpstr>
      <vt:lpstr>'Регион ФФПП 2024'!Заголовки_для_печати</vt:lpstr>
      <vt:lpstr>ИБР2024!Область_печати</vt:lpstr>
      <vt:lpstr>ИНП2024!Область_печати</vt:lpstr>
      <vt:lpstr>'Регион ФФПП 2024'!Область_печати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2021-11-02T08:19:35Z</cp:lastPrinted>
  <dcterms:created xsi:type="dcterms:W3CDTF">1996-11-09T08:12:45Z</dcterms:created>
  <dcterms:modified xsi:type="dcterms:W3CDTF">2022-11-03T09:05:22Z</dcterms:modified>
</cp:coreProperties>
</file>